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emia\Downloads\"/>
    </mc:Choice>
  </mc:AlternateContent>
  <xr:revisionPtr revIDLastSave="0" documentId="13_ncr:1_{6B1C1FC4-D8D6-4A91-84D8-0F8FFB0645F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G42" i="1"/>
  <c r="I40" i="1"/>
  <c r="G40" i="1"/>
  <c r="I37" i="1"/>
  <c r="G37" i="1"/>
  <c r="I33" i="1"/>
  <c r="G33" i="1"/>
  <c r="I27" i="1"/>
  <c r="G27" i="1"/>
  <c r="I23" i="1"/>
  <c r="G23" i="1"/>
  <c r="I22" i="1"/>
  <c r="G22" i="1"/>
  <c r="I21" i="1"/>
  <c r="G21" i="1"/>
  <c r="I18" i="1"/>
  <c r="I16" i="1"/>
  <c r="G16" i="1"/>
  <c r="G494" i="1"/>
  <c r="I491" i="1"/>
  <c r="I490" i="1"/>
  <c r="I488" i="1"/>
  <c r="I483" i="1"/>
  <c r="I477" i="1"/>
  <c r="I473" i="1"/>
  <c r="I472" i="1"/>
  <c r="I471" i="1"/>
  <c r="I469" i="1"/>
  <c r="I466" i="1"/>
  <c r="G466" i="1"/>
  <c r="G447" i="1"/>
  <c r="G446" i="1"/>
  <c r="G444" i="1"/>
  <c r="I441" i="1"/>
  <c r="I440" i="1"/>
  <c r="I437" i="1"/>
  <c r="I433" i="1"/>
  <c r="I423" i="1"/>
  <c r="I422" i="1"/>
  <c r="I421" i="1"/>
  <c r="I419" i="1"/>
  <c r="I416" i="1"/>
  <c r="G416" i="1"/>
  <c r="G392" i="1"/>
  <c r="I389" i="1"/>
  <c r="I387" i="1"/>
  <c r="I382" i="1"/>
  <c r="I376" i="1"/>
  <c r="I372" i="1"/>
  <c r="I371" i="1"/>
  <c r="I370" i="1"/>
  <c r="I368" i="1"/>
  <c r="I365" i="1"/>
  <c r="G365" i="1"/>
  <c r="I345" i="1"/>
  <c r="G342" i="1"/>
  <c r="I340" i="1"/>
  <c r="I339" i="1"/>
  <c r="I337" i="1"/>
  <c r="I332" i="1"/>
  <c r="I322" i="1"/>
  <c r="I321" i="1"/>
  <c r="I320" i="1"/>
  <c r="I318" i="1"/>
  <c r="I315" i="1"/>
  <c r="G315" i="1"/>
  <c r="G293" i="1"/>
  <c r="I290" i="1"/>
  <c r="I289" i="1"/>
  <c r="I287" i="1"/>
  <c r="I282" i="1"/>
  <c r="I276" i="1"/>
  <c r="I272" i="1"/>
  <c r="I271" i="1"/>
  <c r="I267" i="1"/>
  <c r="G244" i="1"/>
  <c r="I242" i="1"/>
  <c r="I241" i="1"/>
  <c r="I238" i="1"/>
  <c r="I234" i="1"/>
  <c r="I224" i="1"/>
  <c r="I222" i="1"/>
  <c r="I219" i="1"/>
  <c r="I217" i="1"/>
  <c r="G197" i="1"/>
  <c r="G195" i="1"/>
  <c r="I192" i="1"/>
  <c r="I191" i="1"/>
  <c r="I189" i="1"/>
  <c r="I184" i="1"/>
  <c r="I174" i="1"/>
  <c r="I173" i="1"/>
  <c r="I172" i="1"/>
  <c r="I169" i="1"/>
  <c r="I167" i="1"/>
  <c r="G143" i="1"/>
  <c r="I141" i="1"/>
  <c r="I140" i="1"/>
  <c r="I137" i="1"/>
  <c r="G131" i="1"/>
  <c r="G124" i="1"/>
  <c r="I123" i="1"/>
  <c r="G122" i="1"/>
  <c r="G121" i="1"/>
  <c r="I118" i="1"/>
  <c r="G116" i="1"/>
  <c r="I91" i="1"/>
  <c r="G91" i="1"/>
  <c r="I89" i="1"/>
  <c r="G89" i="1"/>
  <c r="I86" i="1"/>
  <c r="G86" i="1"/>
  <c r="I82" i="1"/>
  <c r="G82" i="1"/>
  <c r="G76" i="1"/>
  <c r="I72" i="1"/>
  <c r="G72" i="1"/>
  <c r="I71" i="1"/>
  <c r="G71" i="1"/>
  <c r="G70" i="1"/>
  <c r="I67" i="1"/>
  <c r="G65" i="1"/>
  <c r="G96" i="1" s="1"/>
  <c r="G47" i="1" l="1"/>
</calcChain>
</file>

<file path=xl/sharedStrings.xml><?xml version="1.0" encoding="utf-8"?>
<sst xmlns="http://schemas.openxmlformats.org/spreadsheetml/2006/main" count="675" uniqueCount="110">
  <si>
    <t>З В І Т</t>
  </si>
  <si>
    <t>про витрати коштів на утримання будинку та прибудинкової території</t>
  </si>
  <si>
    <t>за період з 01 жовтня 2023 року по 31 липня 2024року (10 місяців)</t>
  </si>
  <si>
    <t>м.Тернопіль,вул.15 Квітня, буд № 19</t>
  </si>
  <si>
    <t>б.под</t>
  </si>
  <si>
    <t xml:space="preserve">Нараховано коштів за прослугу на утримання будинку  </t>
  </si>
  <si>
    <t xml:space="preserve">Отримано коштів за прослугу на утримання будинку  </t>
  </si>
  <si>
    <t>Місячна сума</t>
  </si>
  <si>
    <t>Використано коштів</t>
  </si>
  <si>
    <t>Складова витрат на утримання будинку та прибудин</t>
  </si>
  <si>
    <t xml:space="preserve">витрат на </t>
  </si>
  <si>
    <t>на утримання будинку</t>
  </si>
  <si>
    <t>Поряд-</t>
  </si>
  <si>
    <t>кової території та поточний ремонт спільного майна</t>
  </si>
  <si>
    <t>9 м-в</t>
  </si>
  <si>
    <t>1 кв.метр</t>
  </si>
  <si>
    <t xml:space="preserve">та прибудинкової </t>
  </si>
  <si>
    <t xml:space="preserve">ковий </t>
  </si>
  <si>
    <t>будинку ( далі- витрат)</t>
  </si>
  <si>
    <t>загальної</t>
  </si>
  <si>
    <t>територіі за період</t>
  </si>
  <si>
    <t>номер</t>
  </si>
  <si>
    <t>площі  житл.</t>
  </si>
  <si>
    <t>з 01 жовтня 2023 р по</t>
  </si>
  <si>
    <t>та нежитл.</t>
  </si>
  <si>
    <t>31 липня 2024 р</t>
  </si>
  <si>
    <t>приміщень</t>
  </si>
  <si>
    <t>( 10 місяців)грн</t>
  </si>
  <si>
    <t>Перелік робіт ( послуг)</t>
  </si>
  <si>
    <t>Техничне обслуговування внутрішньобудинкових систем:</t>
  </si>
  <si>
    <t>( та аварійне)</t>
  </si>
  <si>
    <t xml:space="preserve">водопостачання .водовідведення </t>
  </si>
  <si>
    <t>теплопостачання .гарячого волопостачання,</t>
  </si>
  <si>
    <t>зливової каналізаціі</t>
  </si>
  <si>
    <t>електропостачання</t>
  </si>
  <si>
    <t>Технічне обслуговування ліфтів</t>
  </si>
  <si>
    <t>Обслуговування димових та вентиляційних  каналів</t>
  </si>
  <si>
    <t>Поточний ремонт конструктивних елементів,</t>
  </si>
  <si>
    <t>технічних пристроїв будинків та елементів</t>
  </si>
  <si>
    <t xml:space="preserve">зовнішнього упорядження, що розміщені на </t>
  </si>
  <si>
    <t>закріпленій в установлегому порядку прибудинко-</t>
  </si>
  <si>
    <t>вій території ( в т.ч. спортивних, дитячих та інших</t>
  </si>
  <si>
    <t>майданчиків ), та іншого спільного майнв багато-</t>
  </si>
  <si>
    <t>квартирного будинку</t>
  </si>
  <si>
    <t>Поточний ремонт внутрішньобудинкових систем:</t>
  </si>
  <si>
    <t>водопостачання .водовідведення</t>
  </si>
  <si>
    <t>теплопостачання .гарячого волопостачання</t>
  </si>
  <si>
    <t>зливової каналізації ;</t>
  </si>
  <si>
    <t>електропостачання.</t>
  </si>
  <si>
    <t xml:space="preserve">Прибирання прибудинкової території, прибирання </t>
  </si>
  <si>
    <t>снігу, посипання частини прибудинкової території,</t>
  </si>
  <si>
    <t>призначеної для проходу та проїзду, протиожелед-</t>
  </si>
  <si>
    <t>ними сумішами</t>
  </si>
  <si>
    <t xml:space="preserve">Прибирання приміщень загального користування </t>
  </si>
  <si>
    <t>( у т.ч. допоміжних)</t>
  </si>
  <si>
    <t>Дератизація,дезинсекція</t>
  </si>
  <si>
    <t>Придбання електричної енергії для освітлення місць</t>
  </si>
  <si>
    <t>загального користування, живлення ліфтів та забез-</t>
  </si>
  <si>
    <t>печення функціонування іншого спільного майна</t>
  </si>
  <si>
    <t>багатоквартирного будинку</t>
  </si>
  <si>
    <t>2.</t>
  </si>
  <si>
    <t>Загальна сума витрат( без урахування податку)</t>
  </si>
  <si>
    <t>3.</t>
  </si>
  <si>
    <t>Загальна сума витрат( з урахування податку)</t>
  </si>
  <si>
    <t>за період з 01 жовтня 2023 року по 31 липня 2024 року (10 місяців)</t>
  </si>
  <si>
    <t>м.Тернопіль,вул.15 Квітня, буд № 21</t>
  </si>
  <si>
    <t xml:space="preserve">Нарахувано коштів за послугу на утримання будинку </t>
  </si>
  <si>
    <t xml:space="preserve">Отримано коштів за послугу на утримання будинку </t>
  </si>
  <si>
    <t xml:space="preserve">Річна </t>
  </si>
  <si>
    <t xml:space="preserve">сума </t>
  </si>
  <si>
    <t>складової</t>
  </si>
  <si>
    <t>витрат</t>
  </si>
  <si>
    <t>( гривень)</t>
  </si>
  <si>
    <t>31 липня 2024</t>
  </si>
  <si>
    <t>у будинку</t>
  </si>
  <si>
    <t xml:space="preserve"> Перелік робіт ( послуг)</t>
  </si>
  <si>
    <t>Техничне обслуговування внутрішньобудинкових</t>
  </si>
  <si>
    <t>систем :(та аварійне)</t>
  </si>
  <si>
    <t>Обслуговування димових та вентиляційних каналів</t>
  </si>
  <si>
    <t>Дератизація,дезінсекція</t>
  </si>
  <si>
    <t>м.Тернопіль,вул.Б.Лепкого, буд №6</t>
  </si>
  <si>
    <t>Нарахувано коштів за послугу на утримання будинку    прибудинкової території</t>
  </si>
  <si>
    <t>з 01 жовтня 2023р по</t>
  </si>
  <si>
    <t>31 липня 2024р</t>
  </si>
  <si>
    <t>Дератизація</t>
  </si>
  <si>
    <t>Загальна сума витрат</t>
  </si>
  <si>
    <t>( без урахування податку)</t>
  </si>
  <si>
    <t>м.Тернопіль,вул.Б.Лепкого, буд №10</t>
  </si>
  <si>
    <t>Нарахувано коштів за послугу на утримання будинку</t>
  </si>
  <si>
    <t>з 01 жовтня 20223р по</t>
  </si>
  <si>
    <t>Зливової каналізаціі</t>
  </si>
  <si>
    <t>Поточний ремонт конструктивних елементів</t>
  </si>
  <si>
    <t>Загальна сума витрат(з урахування податку)</t>
  </si>
  <si>
    <t>м.Тернопіль,вул.Київська буд № 8</t>
  </si>
  <si>
    <t>Обслуговування димових та вентиляційних   каналів</t>
  </si>
  <si>
    <t>( з урахування податку)</t>
  </si>
  <si>
    <t>м.Тернопіль,вул.Київська буд № 10</t>
  </si>
  <si>
    <t xml:space="preserve"> Отримано коштів за послугу на утримання будинку </t>
  </si>
  <si>
    <t>Обслуговування димових та вент.каналів</t>
  </si>
  <si>
    <t>Дератизація, дезінсекція</t>
  </si>
  <si>
    <t>( з урахуванням податку)</t>
  </si>
  <si>
    <t>м.Тернопіль,вул.Київська буд № 7 Д</t>
  </si>
  <si>
    <t xml:space="preserve">Отримано  коштів за послугу на утримання будинку </t>
  </si>
  <si>
    <t>(з урахування податку)</t>
  </si>
  <si>
    <t>м.Тернопіль,вул.Київська буд № 5</t>
  </si>
  <si>
    <t>систем :( та аварійне)</t>
  </si>
  <si>
    <t>м.Тернопіль,вул.Київська буд № 14</t>
  </si>
  <si>
    <t>Отримано коштів за послугу на утримання будинку</t>
  </si>
  <si>
    <t>( 10 місяців)</t>
  </si>
  <si>
    <t>м.Тернопіль,вул.15 Квітня, буд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</si>
</sst>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9"/>
      <color rgb="FF2A2928"/>
      <name val="Times New Roman"/>
      <family val="1"/>
      <charset val="204"/>
    </font>
    <font>
      <sz val="9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rgb="FF2A292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2" xfId="0" applyFont="1" applyBorder="1"/>
    <xf numFmtId="0" fontId="5" fillId="0" borderId="1" xfId="0" applyFont="1" applyBorder="1"/>
    <xf numFmtId="0" fontId="2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2" fillId="0" borderId="6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164" fontId="0" fillId="0" borderId="6" xfId="0" applyNumberFormat="1" applyBorder="1"/>
    <xf numFmtId="0" fontId="0" fillId="0" borderId="8" xfId="0" applyBorder="1" applyAlignment="1">
      <alignment horizontal="center"/>
    </xf>
    <xf numFmtId="0" fontId="5" fillId="0" borderId="10" xfId="0" applyFont="1" applyBorder="1"/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16" xfId="0" applyBorder="1"/>
    <xf numFmtId="0" fontId="5" fillId="0" borderId="12" xfId="0" applyFont="1" applyBorder="1"/>
    <xf numFmtId="0" fontId="5" fillId="0" borderId="13" xfId="0" applyFont="1" applyBorder="1"/>
    <xf numFmtId="0" fontId="5" fillId="0" borderId="17" xfId="0" applyFont="1" applyBorder="1"/>
    <xf numFmtId="2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6" xfId="0" applyBorder="1"/>
    <xf numFmtId="0" fontId="0" fillId="0" borderId="12" xfId="0" applyBorder="1"/>
    <xf numFmtId="165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164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0" fillId="0" borderId="8" xfId="0" applyNumberFormat="1" applyBorder="1"/>
    <xf numFmtId="0" fontId="6" fillId="0" borderId="25" xfId="0" applyFont="1" applyBorder="1" applyAlignment="1">
      <alignment horizontal="center"/>
    </xf>
    <xf numFmtId="0" fontId="5" fillId="0" borderId="26" xfId="0" applyFont="1" applyBorder="1"/>
    <xf numFmtId="164" fontId="0" fillId="0" borderId="25" xfId="0" applyNumberFormat="1" applyBorder="1"/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6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2" fontId="5" fillId="0" borderId="1" xfId="0" applyNumberFormat="1" applyFont="1" applyBorder="1"/>
    <xf numFmtId="0" fontId="0" fillId="0" borderId="7" xfId="0" applyBorder="1"/>
    <xf numFmtId="0" fontId="6" fillId="0" borderId="6" xfId="0" applyFont="1" applyBorder="1"/>
    <xf numFmtId="2" fontId="5" fillId="0" borderId="5" xfId="0" applyNumberFormat="1" applyFont="1" applyBorder="1"/>
    <xf numFmtId="0" fontId="0" fillId="0" borderId="27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8" xfId="0" applyBorder="1"/>
    <xf numFmtId="0" fontId="5" fillId="0" borderId="8" xfId="0" applyFont="1" applyBorder="1"/>
    <xf numFmtId="2" fontId="0" fillId="0" borderId="8" xfId="0" applyNumberFormat="1" applyBorder="1"/>
    <xf numFmtId="164" fontId="0" fillId="0" borderId="5" xfId="0" applyNumberFormat="1" applyBorder="1" applyAlignment="1">
      <alignment horizontal="center"/>
    </xf>
    <xf numFmtId="0" fontId="6" fillId="0" borderId="3" xfId="0" applyFont="1" applyBorder="1"/>
    <xf numFmtId="164" fontId="0" fillId="0" borderId="2" xfId="0" applyNumberFormat="1" applyBorder="1"/>
    <xf numFmtId="0" fontId="6" fillId="0" borderId="9" xfId="0" applyFont="1" applyBorder="1"/>
    <xf numFmtId="0" fontId="6" fillId="0" borderId="10" xfId="0" applyFont="1" applyBorder="1"/>
    <xf numFmtId="164" fontId="0" fillId="0" borderId="1" xfId="0" applyNumberFormat="1" applyBorder="1" applyAlignment="1">
      <alignment horizontal="center"/>
    </xf>
    <xf numFmtId="0" fontId="6" fillId="0" borderId="2" xfId="0" applyFont="1" applyBorder="1"/>
    <xf numFmtId="0" fontId="6" fillId="0" borderId="12" xfId="0" applyFont="1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2" fontId="0" fillId="0" borderId="16" xfId="0" applyNumberFormat="1" applyBorder="1"/>
    <xf numFmtId="164" fontId="0" fillId="0" borderId="9" xfId="0" applyNumberFormat="1" applyBorder="1"/>
    <xf numFmtId="164" fontId="0" fillId="0" borderId="8" xfId="0" applyNumberFormat="1" applyBorder="1" applyAlignment="1">
      <alignment horizontal="center"/>
    </xf>
    <xf numFmtId="0" fontId="0" fillId="0" borderId="17" xfId="0" applyBorder="1"/>
    <xf numFmtId="164" fontId="0" fillId="0" borderId="12" xfId="0" applyNumberFormat="1" applyBorder="1"/>
    <xf numFmtId="164" fontId="0" fillId="0" borderId="16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0" fontId="6" fillId="0" borderId="16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16" xfId="0" applyFont="1" applyBorder="1"/>
    <xf numFmtId="0" fontId="0" fillId="0" borderId="9" xfId="0" applyBorder="1"/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5" fillId="0" borderId="8" xfId="0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5" fillId="0" borderId="16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6" fillId="0" borderId="10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/>
    </xf>
    <xf numFmtId="2" fontId="0" fillId="0" borderId="13" xfId="0" applyNumberFormat="1" applyBorder="1" applyAlignment="1">
      <alignment horizontal="left"/>
    </xf>
    <xf numFmtId="164" fontId="6" fillId="0" borderId="12" xfId="0" applyNumberFormat="1" applyFont="1" applyBorder="1" applyAlignment="1">
      <alignment horizontal="center"/>
    </xf>
    <xf numFmtId="2" fontId="0" fillId="0" borderId="0" xfId="0" applyNumberFormat="1" applyAlignment="1">
      <alignment horizontal="left"/>
    </xf>
    <xf numFmtId="164" fontId="6" fillId="0" borderId="0" xfId="0" applyNumberFormat="1" applyFont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6" fillId="0" borderId="29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1" xfId="0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5" xfId="0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2" fontId="0" fillId="0" borderId="10" xfId="0" applyNumberFormat="1" applyBorder="1" applyAlignment="1">
      <alignment horizontal="left"/>
    </xf>
    <xf numFmtId="164" fontId="6" fillId="0" borderId="8" xfId="0" applyNumberFormat="1" applyFont="1" applyBorder="1" applyAlignment="1">
      <alignment horizontal="center"/>
    </xf>
    <xf numFmtId="0" fontId="8" fillId="0" borderId="0" xfId="0" applyFont="1"/>
    <xf numFmtId="0" fontId="2" fillId="0" borderId="9" xfId="0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164" fontId="0" fillId="0" borderId="0" xfId="0" applyNumberFormat="1" applyBorder="1"/>
    <xf numFmtId="2" fontId="0" fillId="0" borderId="0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9"/>
  <sheetViews>
    <sheetView tabSelected="1" topLeftCell="A146" workbookViewId="0">
      <selection activeCell="F167" sqref="F167"/>
    </sheetView>
  </sheetViews>
  <sheetFormatPr defaultRowHeight="14.5" x14ac:dyDescent="0.35"/>
  <cols>
    <col min="1" max="1" width="4.1796875" customWidth="1"/>
    <col min="5" max="5" width="24" customWidth="1"/>
    <col min="6" max="6" width="13.453125" customWidth="1"/>
    <col min="7" max="8" width="11.81640625" hidden="1" customWidth="1"/>
    <col min="9" max="9" width="17.26953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11" x14ac:dyDescent="0.35">
      <c r="A2" s="3" t="s">
        <v>1</v>
      </c>
      <c r="B2" s="3"/>
      <c r="C2" s="3"/>
      <c r="D2" s="3"/>
      <c r="E2" s="3"/>
      <c r="F2" s="3"/>
      <c r="G2" s="3"/>
      <c r="H2" s="2"/>
      <c r="I2" s="2"/>
    </row>
    <row r="3" spans="1:11" x14ac:dyDescent="0.35">
      <c r="A3" s="4" t="s">
        <v>2</v>
      </c>
      <c r="B3" s="4"/>
      <c r="C3" s="4"/>
      <c r="D3" s="4"/>
      <c r="E3" s="4"/>
      <c r="F3" s="4"/>
      <c r="G3" s="4"/>
      <c r="H3" s="5"/>
      <c r="I3" s="2"/>
    </row>
    <row r="4" spans="1:11" x14ac:dyDescent="0.35">
      <c r="A4" s="4" t="s">
        <v>109</v>
      </c>
      <c r="B4" s="4"/>
      <c r="C4" s="4"/>
      <c r="D4" s="4"/>
      <c r="E4" s="4"/>
      <c r="F4" s="4"/>
      <c r="G4" s="6"/>
      <c r="H4" s="5" t="s">
        <v>4</v>
      </c>
      <c r="I4" s="2"/>
    </row>
    <row r="5" spans="1:11" x14ac:dyDescent="0.35">
      <c r="A5" s="6"/>
      <c r="B5" s="7" t="s">
        <v>5</v>
      </c>
      <c r="C5" s="7"/>
      <c r="D5" s="7"/>
      <c r="E5" s="7"/>
      <c r="F5" s="6">
        <v>344961.79</v>
      </c>
      <c r="G5" s="6"/>
      <c r="H5" s="5">
        <v>327713.7</v>
      </c>
      <c r="I5" s="2"/>
    </row>
    <row r="6" spans="1:11" x14ac:dyDescent="0.35">
      <c r="A6" s="6"/>
      <c r="B6" s="7" t="s">
        <v>6</v>
      </c>
      <c r="C6" s="7"/>
      <c r="D6" s="7"/>
      <c r="E6" s="7"/>
      <c r="F6" s="6">
        <v>339321.97</v>
      </c>
      <c r="G6" s="8">
        <v>296061.75</v>
      </c>
      <c r="H6" s="5">
        <v>6.0229999999999997</v>
      </c>
      <c r="I6" s="9"/>
      <c r="J6" s="179"/>
      <c r="K6" s="179"/>
    </row>
    <row r="7" spans="1:11" x14ac:dyDescent="0.35">
      <c r="A7" s="10"/>
      <c r="B7" s="11"/>
      <c r="C7" s="12"/>
      <c r="D7" s="12"/>
      <c r="E7" s="12"/>
      <c r="F7" s="13"/>
      <c r="G7" s="14"/>
      <c r="H7" s="11" t="s">
        <v>7</v>
      </c>
      <c r="I7" s="15" t="s">
        <v>8</v>
      </c>
      <c r="J7" s="59"/>
      <c r="K7" s="179"/>
    </row>
    <row r="8" spans="1:11" x14ac:dyDescent="0.35">
      <c r="A8" s="16"/>
      <c r="B8" s="17" t="s">
        <v>9</v>
      </c>
      <c r="C8" s="18"/>
      <c r="D8" s="18"/>
      <c r="E8" s="18"/>
      <c r="F8" s="19"/>
      <c r="G8" s="20"/>
      <c r="H8" s="17" t="s">
        <v>10</v>
      </c>
      <c r="I8" s="21" t="s">
        <v>11</v>
      </c>
      <c r="J8" s="59"/>
      <c r="K8" s="179"/>
    </row>
    <row r="9" spans="1:11" x14ac:dyDescent="0.35">
      <c r="A9" s="21" t="s">
        <v>12</v>
      </c>
      <c r="B9" s="17" t="s">
        <v>13</v>
      </c>
      <c r="C9" s="18"/>
      <c r="D9" s="18"/>
      <c r="E9" s="18"/>
      <c r="F9" s="19"/>
      <c r="G9" s="22" t="s">
        <v>14</v>
      </c>
      <c r="H9" s="17" t="s">
        <v>15</v>
      </c>
      <c r="I9" s="21" t="s">
        <v>16</v>
      </c>
      <c r="J9" s="59"/>
      <c r="K9" s="179"/>
    </row>
    <row r="10" spans="1:11" x14ac:dyDescent="0.35">
      <c r="A10" s="21" t="s">
        <v>17</v>
      </c>
      <c r="B10" s="17" t="s">
        <v>18</v>
      </c>
      <c r="C10" s="18"/>
      <c r="D10" s="18"/>
      <c r="E10" s="18"/>
      <c r="F10" s="19"/>
      <c r="G10" s="20"/>
      <c r="H10" s="17" t="s">
        <v>19</v>
      </c>
      <c r="I10" s="21" t="s">
        <v>20</v>
      </c>
      <c r="J10" s="59"/>
      <c r="K10" s="179"/>
    </row>
    <row r="11" spans="1:11" x14ac:dyDescent="0.35">
      <c r="A11" s="21" t="s">
        <v>21</v>
      </c>
      <c r="B11" s="17"/>
      <c r="C11" s="18"/>
      <c r="D11" s="18"/>
      <c r="E11" s="18"/>
      <c r="F11" s="19"/>
      <c r="G11" s="20"/>
      <c r="H11" s="17" t="s">
        <v>22</v>
      </c>
      <c r="I11" s="21" t="s">
        <v>23</v>
      </c>
      <c r="J11" s="39"/>
      <c r="K11" s="179"/>
    </row>
    <row r="12" spans="1:11" x14ac:dyDescent="0.35">
      <c r="A12" s="16"/>
      <c r="B12" s="17"/>
      <c r="C12" s="18"/>
      <c r="D12" s="18"/>
      <c r="E12" s="18"/>
      <c r="F12" s="19"/>
      <c r="G12" s="20"/>
      <c r="H12" s="17" t="s">
        <v>24</v>
      </c>
      <c r="I12" s="21" t="s">
        <v>25</v>
      </c>
      <c r="J12" s="59"/>
      <c r="K12" s="179"/>
    </row>
    <row r="13" spans="1:11" x14ac:dyDescent="0.35">
      <c r="A13" s="16"/>
      <c r="B13" s="20"/>
      <c r="C13" s="2"/>
      <c r="D13" s="2"/>
      <c r="E13" s="2"/>
      <c r="F13" s="23"/>
      <c r="G13" s="20"/>
      <c r="H13" s="17" t="s">
        <v>26</v>
      </c>
      <c r="I13" s="21" t="s">
        <v>27</v>
      </c>
      <c r="J13" s="59"/>
      <c r="K13" s="179"/>
    </row>
    <row r="14" spans="1:11" x14ac:dyDescent="0.35">
      <c r="A14" s="24">
        <v>1</v>
      </c>
      <c r="B14" s="25"/>
      <c r="C14" s="26"/>
      <c r="D14" s="27">
        <v>2</v>
      </c>
      <c r="E14" s="26"/>
      <c r="F14" s="28"/>
      <c r="G14" s="25"/>
      <c r="H14" s="29"/>
      <c r="I14" s="24">
        <v>3</v>
      </c>
      <c r="J14" s="59"/>
      <c r="K14" s="179"/>
    </row>
    <row r="15" spans="1:11" x14ac:dyDescent="0.35">
      <c r="A15" s="30">
        <v>1</v>
      </c>
      <c r="B15" s="31" t="s">
        <v>28</v>
      </c>
      <c r="C15" s="32"/>
      <c r="D15" s="32"/>
      <c r="E15" s="32"/>
      <c r="F15" s="32"/>
      <c r="G15" s="32"/>
      <c r="H15" s="33"/>
      <c r="I15" s="34"/>
      <c r="J15" s="59"/>
      <c r="K15" s="179"/>
    </row>
    <row r="16" spans="1:11" x14ac:dyDescent="0.35">
      <c r="A16" s="35">
        <v>1.1000000000000001</v>
      </c>
      <c r="B16" s="18" t="s">
        <v>29</v>
      </c>
      <c r="C16" s="18"/>
      <c r="D16" s="18"/>
      <c r="E16" s="18"/>
      <c r="F16" s="18"/>
      <c r="G16" s="36">
        <f>G6/5.196*H16</f>
        <v>36124.547632794463</v>
      </c>
      <c r="H16" s="37">
        <v>0.63400000000000001</v>
      </c>
      <c r="I16" s="38">
        <f>H5/H6*H16</f>
        <v>34496.178947368426</v>
      </c>
      <c r="J16" s="59"/>
      <c r="K16" s="179"/>
    </row>
    <row r="17" spans="1:11" x14ac:dyDescent="0.35">
      <c r="A17" s="35"/>
      <c r="B17" s="18" t="s">
        <v>30</v>
      </c>
      <c r="C17" s="18"/>
      <c r="D17" s="18"/>
      <c r="E17" s="18"/>
      <c r="F17" s="18"/>
      <c r="G17" s="36"/>
      <c r="H17" s="39"/>
      <c r="I17" s="40"/>
      <c r="J17" s="59"/>
      <c r="K17" s="179"/>
    </row>
    <row r="18" spans="1:11" x14ac:dyDescent="0.35">
      <c r="A18" s="41"/>
      <c r="B18" s="18" t="s">
        <v>31</v>
      </c>
      <c r="C18" s="18"/>
      <c r="D18" s="18"/>
      <c r="E18" s="18"/>
      <c r="F18" s="18"/>
      <c r="G18" s="42"/>
      <c r="H18" s="39">
        <v>0.54900000000000004</v>
      </c>
      <c r="I18" s="40">
        <f>H5/H6*H18</f>
        <v>29871.296911837962</v>
      </c>
      <c r="J18" s="59"/>
      <c r="K18" s="179"/>
    </row>
    <row r="19" spans="1:11" x14ac:dyDescent="0.35">
      <c r="A19" s="41"/>
      <c r="B19" s="18" t="s">
        <v>32</v>
      </c>
      <c r="C19" s="18"/>
      <c r="D19" s="18"/>
      <c r="E19" s="18"/>
      <c r="F19" s="18"/>
      <c r="G19" s="36"/>
      <c r="H19" s="39"/>
      <c r="I19" s="40"/>
      <c r="J19" s="59"/>
      <c r="K19" s="179"/>
    </row>
    <row r="20" spans="1:11" x14ac:dyDescent="0.35">
      <c r="A20" s="41"/>
      <c r="B20" s="18" t="s">
        <v>33</v>
      </c>
      <c r="C20" s="18"/>
      <c r="D20" s="18"/>
      <c r="E20" s="18"/>
      <c r="F20" s="18"/>
      <c r="G20" s="36"/>
      <c r="H20" s="39"/>
      <c r="I20" s="40"/>
      <c r="J20" s="59"/>
      <c r="K20" s="179"/>
    </row>
    <row r="21" spans="1:11" x14ac:dyDescent="0.35">
      <c r="A21" s="41"/>
      <c r="B21" s="18" t="s">
        <v>34</v>
      </c>
      <c r="C21" s="18"/>
      <c r="D21" s="18"/>
      <c r="E21" s="18"/>
      <c r="F21" s="18"/>
      <c r="G21" s="36" t="e">
        <f>G6/H4*H21</f>
        <v>#VALUE!</v>
      </c>
      <c r="H21" s="39">
        <v>8.5000000000000006E-2</v>
      </c>
      <c r="I21" s="40">
        <f>H5/H6*H21</f>
        <v>4624.8820355304679</v>
      </c>
      <c r="J21" s="59"/>
      <c r="K21" s="179"/>
    </row>
    <row r="22" spans="1:11" ht="15" thickBot="1" x14ac:dyDescent="0.4">
      <c r="A22" s="43">
        <v>1.2</v>
      </c>
      <c r="B22" s="44" t="s">
        <v>35</v>
      </c>
      <c r="C22" s="44"/>
      <c r="D22" s="44"/>
      <c r="E22" s="44"/>
      <c r="F22" s="44"/>
      <c r="G22" s="45" t="e">
        <f>G6/H4*H22</f>
        <v>#VALUE!</v>
      </c>
      <c r="H22" s="46">
        <v>0.90500000000000003</v>
      </c>
      <c r="I22" s="38">
        <f>H5/H6*H22</f>
        <v>49241.391084177325</v>
      </c>
      <c r="J22" s="59"/>
      <c r="K22" s="179"/>
    </row>
    <row r="23" spans="1:11" x14ac:dyDescent="0.35">
      <c r="A23" s="47">
        <v>1.3</v>
      </c>
      <c r="B23" s="12" t="s">
        <v>36</v>
      </c>
      <c r="C23" s="12"/>
      <c r="D23" s="12"/>
      <c r="E23" s="12"/>
      <c r="F23" s="12"/>
      <c r="G23" s="48" t="e">
        <f>G6/H4*H23</f>
        <v>#VALUE!</v>
      </c>
      <c r="H23" s="37">
        <v>5.0000000000000001E-3</v>
      </c>
      <c r="I23" s="49">
        <f>H5/H6*H23</f>
        <v>272.05188444296869</v>
      </c>
      <c r="J23" s="59"/>
      <c r="K23" s="179"/>
    </row>
    <row r="24" spans="1:11" x14ac:dyDescent="0.35">
      <c r="A24" s="47">
        <v>1.4</v>
      </c>
      <c r="B24" s="11" t="s">
        <v>37</v>
      </c>
      <c r="C24" s="12"/>
      <c r="D24" s="12"/>
      <c r="E24" s="12"/>
      <c r="F24" s="13"/>
      <c r="G24" s="48"/>
      <c r="H24" s="37"/>
      <c r="I24" s="50"/>
      <c r="J24" s="59"/>
      <c r="K24" s="179"/>
    </row>
    <row r="25" spans="1:11" x14ac:dyDescent="0.35">
      <c r="A25" s="41"/>
      <c r="B25" s="17" t="s">
        <v>38</v>
      </c>
      <c r="C25" s="18"/>
      <c r="D25" s="18"/>
      <c r="E25" s="18"/>
      <c r="F25" s="19"/>
      <c r="G25" s="36"/>
      <c r="H25" s="39"/>
      <c r="I25" s="40"/>
      <c r="J25" s="59"/>
      <c r="K25" s="179"/>
    </row>
    <row r="26" spans="1:11" x14ac:dyDescent="0.35">
      <c r="A26" s="41"/>
      <c r="B26" s="17" t="s">
        <v>39</v>
      </c>
      <c r="C26" s="18"/>
      <c r="D26" s="18"/>
      <c r="E26" s="18"/>
      <c r="F26" s="19"/>
      <c r="G26" s="36"/>
      <c r="H26" s="39"/>
      <c r="I26" s="40"/>
      <c r="J26" s="59"/>
      <c r="K26" s="179"/>
    </row>
    <row r="27" spans="1:11" x14ac:dyDescent="0.35">
      <c r="A27" s="35"/>
      <c r="B27" s="17" t="s">
        <v>40</v>
      </c>
      <c r="C27" s="18"/>
      <c r="D27" s="18"/>
      <c r="E27" s="18"/>
      <c r="F27" s="19"/>
      <c r="G27" s="36" t="e">
        <f>G6/H4*H27</f>
        <v>#VALUE!</v>
      </c>
      <c r="H27" s="36">
        <v>1.27</v>
      </c>
      <c r="I27" s="51">
        <f>H5/H6*H27</f>
        <v>69101.178648514033</v>
      </c>
      <c r="J27" s="59"/>
      <c r="K27" s="179"/>
    </row>
    <row r="28" spans="1:11" x14ac:dyDescent="0.35">
      <c r="A28" s="41"/>
      <c r="B28" s="17" t="s">
        <v>41</v>
      </c>
      <c r="C28" s="18"/>
      <c r="D28" s="18"/>
      <c r="E28" s="18"/>
      <c r="F28" s="19"/>
      <c r="G28" s="36"/>
      <c r="H28" s="39"/>
      <c r="I28" s="40"/>
      <c r="J28" s="59"/>
      <c r="K28" s="179"/>
    </row>
    <row r="29" spans="1:11" x14ac:dyDescent="0.35">
      <c r="A29" s="41"/>
      <c r="B29" s="17" t="s">
        <v>42</v>
      </c>
      <c r="C29" s="18"/>
      <c r="D29" s="18"/>
      <c r="E29" s="18"/>
      <c r="F29" s="19"/>
      <c r="G29" s="36"/>
      <c r="H29" s="39"/>
      <c r="I29" s="40"/>
      <c r="J29" s="59"/>
      <c r="K29" s="179"/>
    </row>
    <row r="30" spans="1:11" ht="15" thickBot="1" x14ac:dyDescent="0.4">
      <c r="A30" s="52"/>
      <c r="B30" s="53" t="s">
        <v>43</v>
      </c>
      <c r="C30" s="54"/>
      <c r="D30" s="54"/>
      <c r="E30" s="54"/>
      <c r="F30" s="55"/>
      <c r="G30" s="36"/>
      <c r="H30" s="30"/>
      <c r="I30" s="56"/>
      <c r="J30" s="59"/>
      <c r="K30" s="179"/>
    </row>
    <row r="31" spans="1:11" x14ac:dyDescent="0.35">
      <c r="A31" s="47">
        <v>1.5</v>
      </c>
      <c r="B31" s="12" t="s">
        <v>44</v>
      </c>
      <c r="C31" s="12"/>
      <c r="D31" s="12"/>
      <c r="E31" s="12"/>
      <c r="F31" s="12"/>
      <c r="G31" s="57"/>
      <c r="H31" s="37"/>
      <c r="I31" s="38"/>
      <c r="J31" s="59"/>
      <c r="K31" s="179"/>
    </row>
    <row r="32" spans="1:11" x14ac:dyDescent="0.35">
      <c r="A32" s="41"/>
      <c r="B32" s="18" t="s">
        <v>45</v>
      </c>
      <c r="C32" s="18"/>
      <c r="D32" s="18"/>
      <c r="E32" s="18"/>
      <c r="F32" s="18"/>
      <c r="G32" s="58"/>
      <c r="H32" s="59"/>
      <c r="I32" s="40"/>
      <c r="J32" s="59"/>
      <c r="K32" s="179"/>
    </row>
    <row r="33" spans="1:11" x14ac:dyDescent="0.35">
      <c r="A33" s="41"/>
      <c r="B33" s="18" t="s">
        <v>46</v>
      </c>
      <c r="C33" s="18"/>
      <c r="D33" s="18"/>
      <c r="E33" s="18"/>
      <c r="F33" s="18"/>
      <c r="G33" s="58" t="e">
        <f>G6/H4*H33</f>
        <v>#VALUE!</v>
      </c>
      <c r="H33" s="39">
        <v>0.53500000000000003</v>
      </c>
      <c r="I33" s="40">
        <f>H5/H6*H33</f>
        <v>29109.551635397649</v>
      </c>
      <c r="J33" s="59"/>
      <c r="K33" s="179"/>
    </row>
    <row r="34" spans="1:11" x14ac:dyDescent="0.35">
      <c r="A34" s="41"/>
      <c r="B34" s="18" t="s">
        <v>47</v>
      </c>
      <c r="C34" s="18"/>
      <c r="D34" s="18"/>
      <c r="E34" s="18"/>
      <c r="F34" s="18"/>
      <c r="G34" s="58"/>
      <c r="H34" s="39"/>
      <c r="I34" s="40"/>
      <c r="J34" s="59"/>
      <c r="K34" s="179"/>
    </row>
    <row r="35" spans="1:11" x14ac:dyDescent="0.35">
      <c r="A35" s="52"/>
      <c r="B35" s="54" t="s">
        <v>48</v>
      </c>
      <c r="C35" s="54"/>
      <c r="D35" s="54"/>
      <c r="E35" s="54"/>
      <c r="F35" s="54"/>
      <c r="G35" s="58"/>
      <c r="H35" s="60"/>
      <c r="I35" s="56"/>
      <c r="J35" s="59"/>
      <c r="K35" s="179"/>
    </row>
    <row r="36" spans="1:11" x14ac:dyDescent="0.35">
      <c r="A36" s="47">
        <v>1.6</v>
      </c>
      <c r="B36" s="11" t="s">
        <v>49</v>
      </c>
      <c r="C36" s="12"/>
      <c r="D36" s="12"/>
      <c r="E36" s="12"/>
      <c r="F36" s="13"/>
      <c r="G36" s="48"/>
      <c r="H36" s="37"/>
      <c r="I36" s="38"/>
      <c r="J36" s="59"/>
      <c r="K36" s="179"/>
    </row>
    <row r="37" spans="1:11" x14ac:dyDescent="0.35">
      <c r="A37" s="41"/>
      <c r="B37" s="17" t="s">
        <v>50</v>
      </c>
      <c r="C37" s="18"/>
      <c r="D37" s="18"/>
      <c r="E37" s="18"/>
      <c r="F37" s="19"/>
      <c r="G37" s="36" t="e">
        <f>G6/H4*H37</f>
        <v>#VALUE!</v>
      </c>
      <c r="H37" s="39">
        <v>0.97699999999999998</v>
      </c>
      <c r="I37" s="40">
        <f>H5/H6*H37</f>
        <v>53158.938220156073</v>
      </c>
      <c r="J37" s="59"/>
      <c r="K37" s="179"/>
    </row>
    <row r="38" spans="1:11" x14ac:dyDescent="0.35">
      <c r="A38" s="41"/>
      <c r="B38" s="17" t="s">
        <v>51</v>
      </c>
      <c r="C38" s="18"/>
      <c r="D38" s="18"/>
      <c r="E38" s="18"/>
      <c r="F38" s="19"/>
      <c r="G38" s="36"/>
      <c r="H38" s="39"/>
      <c r="I38" s="40"/>
      <c r="J38" s="59"/>
      <c r="K38" s="179"/>
    </row>
    <row r="39" spans="1:11" x14ac:dyDescent="0.35">
      <c r="A39" s="41"/>
      <c r="B39" s="17" t="s">
        <v>52</v>
      </c>
      <c r="C39" s="18"/>
      <c r="D39" s="18"/>
      <c r="E39" s="18"/>
      <c r="F39" s="19"/>
      <c r="G39" s="36"/>
      <c r="H39" s="39"/>
      <c r="I39" s="56"/>
      <c r="J39" s="59"/>
      <c r="K39" s="179"/>
    </row>
    <row r="40" spans="1:11" x14ac:dyDescent="0.35">
      <c r="A40" s="61">
        <v>1.7</v>
      </c>
      <c r="B40" s="11" t="s">
        <v>53</v>
      </c>
      <c r="C40" s="12"/>
      <c r="D40" s="12"/>
      <c r="E40" s="12"/>
      <c r="F40" s="13"/>
      <c r="G40" s="48" t="e">
        <f>G6/H4*H40</f>
        <v>#VALUE!</v>
      </c>
      <c r="H40" s="37">
        <v>1.056</v>
      </c>
      <c r="I40" s="38">
        <f>H5/H6*H40</f>
        <v>57457.357994354985</v>
      </c>
      <c r="J40" s="59"/>
      <c r="K40" s="179"/>
    </row>
    <row r="41" spans="1:11" ht="15" thickBot="1" x14ac:dyDescent="0.4">
      <c r="A41" s="41"/>
      <c r="B41" s="17" t="s">
        <v>54</v>
      </c>
      <c r="C41" s="18"/>
      <c r="D41" s="18"/>
      <c r="E41" s="18"/>
      <c r="F41" s="19"/>
      <c r="G41" s="36"/>
      <c r="H41" s="30"/>
      <c r="I41" s="56"/>
      <c r="J41" s="59"/>
      <c r="K41" s="179"/>
    </row>
    <row r="42" spans="1:11" ht="15" thickBot="1" x14ac:dyDescent="0.4">
      <c r="A42" s="62">
        <v>1.8</v>
      </c>
      <c r="B42" s="63" t="s">
        <v>55</v>
      </c>
      <c r="C42" s="64"/>
      <c r="D42" s="64"/>
      <c r="E42" s="64"/>
      <c r="F42" s="65"/>
      <c r="G42" s="66" t="e">
        <f>G6/H4*H42</f>
        <v>#VALUE!</v>
      </c>
      <c r="H42" s="67">
        <v>3.2000000000000001E-2</v>
      </c>
      <c r="I42" s="68">
        <f>H5/H6*H42</f>
        <v>1741.1320604349994</v>
      </c>
      <c r="J42" s="59"/>
      <c r="K42" s="179"/>
    </row>
    <row r="43" spans="1:11" x14ac:dyDescent="0.35">
      <c r="A43" s="47">
        <v>1.9</v>
      </c>
      <c r="B43" s="11" t="s">
        <v>56</v>
      </c>
      <c r="C43" s="12"/>
      <c r="D43" s="12"/>
      <c r="E43" s="12"/>
      <c r="F43" s="13"/>
      <c r="G43" s="48"/>
      <c r="H43" s="37"/>
      <c r="I43" s="40"/>
      <c r="J43" s="59"/>
      <c r="K43" s="179"/>
    </row>
    <row r="44" spans="1:11" x14ac:dyDescent="0.35">
      <c r="A44" s="41"/>
      <c r="B44" s="17" t="s">
        <v>57</v>
      </c>
      <c r="C44" s="18"/>
      <c r="D44" s="18"/>
      <c r="E44" s="18"/>
      <c r="F44" s="19"/>
      <c r="G44" s="42">
        <v>19771.599999999999</v>
      </c>
      <c r="H44" s="39">
        <v>0.60899999999999999</v>
      </c>
      <c r="I44" s="40">
        <v>35135.919999999998</v>
      </c>
      <c r="J44" s="39"/>
      <c r="K44" s="179"/>
    </row>
    <row r="45" spans="1:11" x14ac:dyDescent="0.35">
      <c r="A45" s="41"/>
      <c r="B45" s="17" t="s">
        <v>58</v>
      </c>
      <c r="C45" s="18"/>
      <c r="D45" s="18"/>
      <c r="E45" s="18"/>
      <c r="F45" s="19"/>
      <c r="G45" s="42"/>
      <c r="H45" s="59"/>
      <c r="I45" s="40"/>
      <c r="J45" s="59"/>
      <c r="K45" s="179"/>
    </row>
    <row r="46" spans="1:11" x14ac:dyDescent="0.35">
      <c r="A46" s="41"/>
      <c r="B46" s="17" t="s">
        <v>59</v>
      </c>
      <c r="C46" s="18"/>
      <c r="D46" s="18"/>
      <c r="E46" s="18"/>
      <c r="F46" s="19"/>
      <c r="G46" s="42"/>
      <c r="H46" s="59"/>
      <c r="I46" s="40"/>
      <c r="J46" s="59"/>
      <c r="K46" s="179"/>
    </row>
    <row r="47" spans="1:11" x14ac:dyDescent="0.35">
      <c r="A47" s="69" t="s">
        <v>60</v>
      </c>
      <c r="B47" s="44" t="s">
        <v>61</v>
      </c>
      <c r="C47" s="44"/>
      <c r="D47" s="44"/>
      <c r="E47" s="44"/>
      <c r="F47" s="44"/>
      <c r="G47" s="70" t="e">
        <f>SUM(G16:G46)</f>
        <v>#VALUE!</v>
      </c>
      <c r="H47" s="43">
        <v>6.0229999999999997</v>
      </c>
      <c r="I47" s="68">
        <v>329713.7</v>
      </c>
      <c r="J47" s="59"/>
      <c r="K47" s="179"/>
    </row>
    <row r="48" spans="1:11" ht="15" thickBot="1" x14ac:dyDescent="0.4">
      <c r="A48" s="71" t="s">
        <v>62</v>
      </c>
      <c r="B48" s="72" t="s">
        <v>63</v>
      </c>
      <c r="C48" s="72"/>
      <c r="D48" s="72"/>
      <c r="E48" s="72"/>
      <c r="F48" s="72"/>
      <c r="G48" s="73">
        <v>312667.21999999997</v>
      </c>
      <c r="H48" s="74">
        <v>6.3570000000000002</v>
      </c>
      <c r="I48" s="75">
        <v>347067.05</v>
      </c>
      <c r="J48" s="59"/>
      <c r="K48" s="179"/>
    </row>
    <row r="49" spans="1:11" ht="15" thickTop="1" x14ac:dyDescent="0.35">
      <c r="A49" s="181"/>
      <c r="B49" s="182"/>
      <c r="C49" s="182"/>
      <c r="D49" s="182"/>
      <c r="E49" s="182"/>
      <c r="F49" s="182"/>
      <c r="G49" s="183"/>
      <c r="H49" s="180"/>
      <c r="I49" s="184"/>
      <c r="J49" s="179"/>
      <c r="K49" s="179"/>
    </row>
    <row r="50" spans="1:11" x14ac:dyDescent="0.35">
      <c r="A50" s="1" t="s">
        <v>0</v>
      </c>
      <c r="B50" s="1"/>
      <c r="C50" s="1"/>
      <c r="D50" s="1"/>
      <c r="E50" s="1"/>
      <c r="F50" s="1"/>
      <c r="G50" s="1"/>
      <c r="H50" s="2"/>
      <c r="I50" s="2"/>
      <c r="J50" s="179"/>
      <c r="K50" s="179"/>
    </row>
    <row r="51" spans="1:11" x14ac:dyDescent="0.35">
      <c r="A51" s="3" t="s">
        <v>1</v>
      </c>
      <c r="B51" s="3"/>
      <c r="C51" s="3"/>
      <c r="D51" s="3"/>
      <c r="E51" s="3"/>
      <c r="F51" s="3"/>
      <c r="G51" s="3"/>
      <c r="H51" s="2"/>
      <c r="I51" s="2"/>
    </row>
    <row r="52" spans="1:11" x14ac:dyDescent="0.35">
      <c r="A52" s="4" t="s">
        <v>2</v>
      </c>
      <c r="B52" s="4"/>
      <c r="C52" s="4"/>
      <c r="D52" s="4"/>
      <c r="E52" s="4"/>
      <c r="F52" s="4"/>
      <c r="G52" s="4"/>
      <c r="H52" s="5"/>
      <c r="I52" s="2"/>
    </row>
    <row r="53" spans="1:11" x14ac:dyDescent="0.35">
      <c r="A53" s="4" t="s">
        <v>3</v>
      </c>
      <c r="B53" s="4"/>
      <c r="C53" s="4"/>
      <c r="D53" s="4"/>
      <c r="E53" s="4"/>
      <c r="F53" s="4"/>
      <c r="G53" s="6"/>
      <c r="H53" s="5" t="s">
        <v>4</v>
      </c>
      <c r="I53" s="2"/>
    </row>
    <row r="54" spans="1:11" x14ac:dyDescent="0.35">
      <c r="A54" s="6"/>
      <c r="B54" s="7" t="s">
        <v>5</v>
      </c>
      <c r="C54" s="7"/>
      <c r="D54" s="7"/>
      <c r="E54" s="7"/>
      <c r="F54" s="6">
        <v>357969.4</v>
      </c>
      <c r="G54" s="6"/>
      <c r="H54" s="5">
        <v>340070.93</v>
      </c>
      <c r="I54" s="2"/>
    </row>
    <row r="55" spans="1:11" x14ac:dyDescent="0.35">
      <c r="A55" s="6"/>
      <c r="B55" s="7" t="s">
        <v>6</v>
      </c>
      <c r="C55" s="7"/>
      <c r="D55" s="7"/>
      <c r="E55" s="7"/>
      <c r="F55" s="6">
        <v>343122.07</v>
      </c>
      <c r="G55" s="8">
        <v>296061.75</v>
      </c>
      <c r="H55" s="5">
        <v>5.99</v>
      </c>
      <c r="I55" s="9"/>
    </row>
    <row r="56" spans="1:11" ht="22.5" customHeight="1" x14ac:dyDescent="0.35">
      <c r="A56" s="10"/>
      <c r="B56" s="11"/>
      <c r="C56" s="12"/>
      <c r="D56" s="12"/>
      <c r="E56" s="12"/>
      <c r="F56" s="13"/>
      <c r="G56" s="14"/>
      <c r="H56" s="11" t="s">
        <v>7</v>
      </c>
      <c r="I56" s="11" t="s">
        <v>8</v>
      </c>
      <c r="J56" s="59"/>
    </row>
    <row r="57" spans="1:11" x14ac:dyDescent="0.35">
      <c r="A57" s="16"/>
      <c r="B57" s="17" t="s">
        <v>9</v>
      </c>
      <c r="C57" s="18"/>
      <c r="D57" s="18"/>
      <c r="E57" s="18"/>
      <c r="F57" s="19"/>
      <c r="G57" s="20"/>
      <c r="H57" s="17" t="s">
        <v>10</v>
      </c>
      <c r="I57" s="17" t="s">
        <v>11</v>
      </c>
      <c r="J57" s="59"/>
    </row>
    <row r="58" spans="1:11" x14ac:dyDescent="0.35">
      <c r="A58" s="21" t="s">
        <v>12</v>
      </c>
      <c r="B58" s="17" t="s">
        <v>13</v>
      </c>
      <c r="C58" s="18"/>
      <c r="D58" s="18"/>
      <c r="E58" s="18"/>
      <c r="F58" s="19"/>
      <c r="G58" s="22" t="s">
        <v>14</v>
      </c>
      <c r="H58" s="17" t="s">
        <v>15</v>
      </c>
      <c r="I58" s="17" t="s">
        <v>16</v>
      </c>
      <c r="J58" s="59"/>
    </row>
    <row r="59" spans="1:11" x14ac:dyDescent="0.35">
      <c r="A59" s="21" t="s">
        <v>17</v>
      </c>
      <c r="B59" s="17" t="s">
        <v>18</v>
      </c>
      <c r="C59" s="18"/>
      <c r="D59" s="18"/>
      <c r="E59" s="18"/>
      <c r="F59" s="19"/>
      <c r="G59" s="20"/>
      <c r="H59" s="17" t="s">
        <v>19</v>
      </c>
      <c r="I59" s="17" t="s">
        <v>20</v>
      </c>
      <c r="J59" s="59"/>
    </row>
    <row r="60" spans="1:11" x14ac:dyDescent="0.35">
      <c r="A60" s="21" t="s">
        <v>21</v>
      </c>
      <c r="B60" s="17"/>
      <c r="C60" s="18"/>
      <c r="D60" s="18"/>
      <c r="E60" s="18"/>
      <c r="F60" s="19"/>
      <c r="G60" s="20"/>
      <c r="H60" s="17" t="s">
        <v>22</v>
      </c>
      <c r="I60" s="17" t="s">
        <v>23</v>
      </c>
      <c r="J60" s="59"/>
    </row>
    <row r="61" spans="1:11" x14ac:dyDescent="0.35">
      <c r="A61" s="16"/>
      <c r="B61" s="17"/>
      <c r="C61" s="18"/>
      <c r="D61" s="18"/>
      <c r="E61" s="18"/>
      <c r="F61" s="19"/>
      <c r="G61" s="20"/>
      <c r="H61" s="17" t="s">
        <v>24</v>
      </c>
      <c r="I61" s="17" t="s">
        <v>25</v>
      </c>
      <c r="J61" s="59"/>
    </row>
    <row r="62" spans="1:11" x14ac:dyDescent="0.35">
      <c r="A62" s="16"/>
      <c r="B62" s="20"/>
      <c r="C62" s="2"/>
      <c r="D62" s="2"/>
      <c r="E62" s="2"/>
      <c r="F62" s="23"/>
      <c r="G62" s="20"/>
      <c r="H62" s="17" t="s">
        <v>26</v>
      </c>
      <c r="I62" s="17" t="s">
        <v>27</v>
      </c>
      <c r="J62" s="59"/>
    </row>
    <row r="63" spans="1:11" x14ac:dyDescent="0.35">
      <c r="A63" s="24">
        <v>1</v>
      </c>
      <c r="B63" s="25"/>
      <c r="C63" s="26"/>
      <c r="D63" s="27">
        <v>2</v>
      </c>
      <c r="E63" s="26"/>
      <c r="F63" s="28"/>
      <c r="G63" s="25"/>
      <c r="H63" s="29"/>
      <c r="I63" s="172">
        <v>3</v>
      </c>
      <c r="J63" s="59"/>
    </row>
    <row r="64" spans="1:11" x14ac:dyDescent="0.35">
      <c r="A64" s="30">
        <v>1</v>
      </c>
      <c r="B64" s="31" t="s">
        <v>28</v>
      </c>
      <c r="C64" s="32"/>
      <c r="D64" s="32"/>
      <c r="E64" s="32"/>
      <c r="F64" s="32"/>
      <c r="G64" s="32"/>
      <c r="H64" s="33"/>
      <c r="I64" s="126"/>
      <c r="J64" s="59"/>
    </row>
    <row r="65" spans="1:10" x14ac:dyDescent="0.35">
      <c r="A65" s="35">
        <v>1.1000000000000001</v>
      </c>
      <c r="B65" s="18" t="s">
        <v>29</v>
      </c>
      <c r="C65" s="18"/>
      <c r="D65" s="18"/>
      <c r="E65" s="18"/>
      <c r="F65" s="18"/>
      <c r="G65" s="36">
        <f>G55/5.196*H65</f>
        <v>32990.714636258657</v>
      </c>
      <c r="H65" s="37">
        <v>0.57899999999999996</v>
      </c>
      <c r="I65" s="127">
        <v>36871.629999999997</v>
      </c>
      <c r="J65" s="59"/>
    </row>
    <row r="66" spans="1:10" x14ac:dyDescent="0.35">
      <c r="A66" s="35"/>
      <c r="B66" s="18" t="s">
        <v>30</v>
      </c>
      <c r="C66" s="18"/>
      <c r="D66" s="18"/>
      <c r="E66" s="18"/>
      <c r="F66" s="18"/>
      <c r="G66" s="36"/>
      <c r="H66" s="39"/>
      <c r="I66" s="128"/>
      <c r="J66" s="59"/>
    </row>
    <row r="67" spans="1:10" x14ac:dyDescent="0.35">
      <c r="A67" s="41"/>
      <c r="B67" s="18" t="s">
        <v>31</v>
      </c>
      <c r="C67" s="18"/>
      <c r="D67" s="18"/>
      <c r="E67" s="18"/>
      <c r="F67" s="18"/>
      <c r="G67" s="42"/>
      <c r="H67" s="39">
        <v>0.48699999999999999</v>
      </c>
      <c r="I67" s="128">
        <f>H54/H55*H67</f>
        <v>27648.504659432383</v>
      </c>
      <c r="J67" s="59"/>
    </row>
    <row r="68" spans="1:10" x14ac:dyDescent="0.35">
      <c r="A68" s="41"/>
      <c r="B68" s="18" t="s">
        <v>32</v>
      </c>
      <c r="C68" s="18"/>
      <c r="D68" s="18"/>
      <c r="E68" s="18"/>
      <c r="F68" s="18"/>
      <c r="G68" s="36"/>
      <c r="H68" s="39"/>
      <c r="I68" s="128"/>
      <c r="J68" s="59"/>
    </row>
    <row r="69" spans="1:10" x14ac:dyDescent="0.35">
      <c r="A69" s="41"/>
      <c r="B69" s="18" t="s">
        <v>33</v>
      </c>
      <c r="C69" s="18"/>
      <c r="D69" s="18"/>
      <c r="E69" s="18"/>
      <c r="F69" s="18"/>
      <c r="G69" s="36"/>
      <c r="H69" s="39"/>
      <c r="I69" s="128"/>
      <c r="J69" s="59"/>
    </row>
    <row r="70" spans="1:10" x14ac:dyDescent="0.35">
      <c r="A70" s="41"/>
      <c r="B70" s="18" t="s">
        <v>34</v>
      </c>
      <c r="C70" s="18"/>
      <c r="D70" s="18"/>
      <c r="E70" s="18"/>
      <c r="F70" s="18"/>
      <c r="G70" s="36" t="e">
        <f>G55/H53*H70</f>
        <v>#VALUE!</v>
      </c>
      <c r="H70" s="39">
        <v>9.1999999999999998E-2</v>
      </c>
      <c r="I70" s="128">
        <v>9223.1299999999992</v>
      </c>
      <c r="J70" s="59"/>
    </row>
    <row r="71" spans="1:10" ht="15" thickBot="1" x14ac:dyDescent="0.4">
      <c r="A71" s="43">
        <v>1.2</v>
      </c>
      <c r="B71" s="44" t="s">
        <v>35</v>
      </c>
      <c r="C71" s="44"/>
      <c r="D71" s="44"/>
      <c r="E71" s="44"/>
      <c r="F71" s="44"/>
      <c r="G71" s="45" t="e">
        <f>G55/H53*H71</f>
        <v>#VALUE!</v>
      </c>
      <c r="H71" s="46">
        <v>0.91800000000000004</v>
      </c>
      <c r="I71" s="127">
        <f>H54/H55*H71</f>
        <v>52117.715148580966</v>
      </c>
      <c r="J71" s="59"/>
    </row>
    <row r="72" spans="1:10" x14ac:dyDescent="0.35">
      <c r="A72" s="47">
        <v>1.3</v>
      </c>
      <c r="B72" s="12" t="s">
        <v>36</v>
      </c>
      <c r="C72" s="12"/>
      <c r="D72" s="12"/>
      <c r="E72" s="12"/>
      <c r="F72" s="12"/>
      <c r="G72" s="48" t="e">
        <f>G55/H53*H72</f>
        <v>#VALUE!</v>
      </c>
      <c r="H72" s="37">
        <v>1.4999999999999999E-2</v>
      </c>
      <c r="I72" s="173">
        <f>H54/H55*H72</f>
        <v>851.59665275459088</v>
      </c>
      <c r="J72" s="59"/>
    </row>
    <row r="73" spans="1:10" x14ac:dyDescent="0.35">
      <c r="A73" s="47">
        <v>1.4</v>
      </c>
      <c r="B73" s="11" t="s">
        <v>37</v>
      </c>
      <c r="C73" s="12"/>
      <c r="D73" s="12"/>
      <c r="E73" s="12"/>
      <c r="F73" s="13"/>
      <c r="G73" s="48"/>
      <c r="H73" s="37"/>
      <c r="I73" s="174"/>
      <c r="J73" s="59"/>
    </row>
    <row r="74" spans="1:10" x14ac:dyDescent="0.35">
      <c r="A74" s="41"/>
      <c r="B74" s="17" t="s">
        <v>38</v>
      </c>
      <c r="C74" s="18"/>
      <c r="D74" s="18"/>
      <c r="E74" s="18"/>
      <c r="F74" s="19"/>
      <c r="G74" s="36"/>
      <c r="H74" s="39"/>
      <c r="I74" s="128"/>
      <c r="J74" s="59"/>
    </row>
    <row r="75" spans="1:10" x14ac:dyDescent="0.35">
      <c r="A75" s="41"/>
      <c r="B75" s="17" t="s">
        <v>39</v>
      </c>
      <c r="C75" s="18"/>
      <c r="D75" s="18"/>
      <c r="E75" s="18"/>
      <c r="F75" s="19"/>
      <c r="G75" s="36"/>
      <c r="H75" s="39"/>
      <c r="I75" s="128"/>
      <c r="J75" s="59"/>
    </row>
    <row r="76" spans="1:10" x14ac:dyDescent="0.35">
      <c r="A76" s="35"/>
      <c r="B76" s="17" t="s">
        <v>40</v>
      </c>
      <c r="C76" s="18"/>
      <c r="D76" s="18"/>
      <c r="E76" s="18"/>
      <c r="F76" s="19"/>
      <c r="G76" s="36" t="e">
        <f>G55/H53*H76</f>
        <v>#VALUE!</v>
      </c>
      <c r="H76" s="36">
        <v>1.37</v>
      </c>
      <c r="I76" s="175">
        <v>69779.16</v>
      </c>
      <c r="J76" s="59"/>
    </row>
    <row r="77" spans="1:10" x14ac:dyDescent="0.35">
      <c r="A77" s="41"/>
      <c r="B77" s="17" t="s">
        <v>41</v>
      </c>
      <c r="C77" s="18"/>
      <c r="D77" s="18"/>
      <c r="E77" s="18"/>
      <c r="F77" s="19"/>
      <c r="G77" s="36"/>
      <c r="H77" s="39"/>
      <c r="I77" s="128"/>
      <c r="J77" s="59"/>
    </row>
    <row r="78" spans="1:10" x14ac:dyDescent="0.35">
      <c r="A78" s="41"/>
      <c r="B78" s="17" t="s">
        <v>42</v>
      </c>
      <c r="C78" s="18"/>
      <c r="D78" s="18"/>
      <c r="E78" s="18"/>
      <c r="F78" s="19"/>
      <c r="G78" s="36"/>
      <c r="H78" s="39"/>
      <c r="I78" s="128"/>
      <c r="J78" s="59"/>
    </row>
    <row r="79" spans="1:10" ht="15" thickBot="1" x14ac:dyDescent="0.4">
      <c r="A79" s="52"/>
      <c r="B79" s="53" t="s">
        <v>43</v>
      </c>
      <c r="C79" s="54"/>
      <c r="D79" s="54"/>
      <c r="E79" s="54"/>
      <c r="F79" s="55"/>
      <c r="G79" s="36"/>
      <c r="H79" s="30"/>
      <c r="I79" s="176"/>
      <c r="J79" s="59"/>
    </row>
    <row r="80" spans="1:10" x14ac:dyDescent="0.35">
      <c r="A80" s="47">
        <v>1.5</v>
      </c>
      <c r="B80" s="12" t="s">
        <v>44</v>
      </c>
      <c r="C80" s="12"/>
      <c r="D80" s="12"/>
      <c r="E80" s="12"/>
      <c r="F80" s="12"/>
      <c r="G80" s="57"/>
      <c r="H80" s="37"/>
      <c r="I80" s="127"/>
      <c r="J80" s="59"/>
    </row>
    <row r="81" spans="1:10" x14ac:dyDescent="0.35">
      <c r="A81" s="41"/>
      <c r="B81" s="18" t="s">
        <v>45</v>
      </c>
      <c r="C81" s="18"/>
      <c r="D81" s="18"/>
      <c r="E81" s="18"/>
      <c r="F81" s="18"/>
      <c r="G81" s="58"/>
      <c r="H81" s="59"/>
      <c r="I81" s="128"/>
      <c r="J81" s="59"/>
    </row>
    <row r="82" spans="1:10" x14ac:dyDescent="0.35">
      <c r="A82" s="41"/>
      <c r="B82" s="18" t="s">
        <v>46</v>
      </c>
      <c r="C82" s="18"/>
      <c r="D82" s="18"/>
      <c r="E82" s="18"/>
      <c r="F82" s="18"/>
      <c r="G82" s="58" t="e">
        <f>G55/H53*H82</f>
        <v>#VALUE!</v>
      </c>
      <c r="H82" s="39">
        <v>0.46300000000000002</v>
      </c>
      <c r="I82" s="128">
        <f>H54/H55*H82</f>
        <v>26285.950015025039</v>
      </c>
      <c r="J82" s="59"/>
    </row>
    <row r="83" spans="1:10" x14ac:dyDescent="0.35">
      <c r="A83" s="41"/>
      <c r="B83" s="18" t="s">
        <v>47</v>
      </c>
      <c r="C83" s="18"/>
      <c r="D83" s="18"/>
      <c r="E83" s="18"/>
      <c r="F83" s="18"/>
      <c r="G83" s="58"/>
      <c r="H83" s="39"/>
      <c r="I83" s="128"/>
      <c r="J83" s="59"/>
    </row>
    <row r="84" spans="1:10" x14ac:dyDescent="0.35">
      <c r="A84" s="52"/>
      <c r="B84" s="54" t="s">
        <v>48</v>
      </c>
      <c r="C84" s="54"/>
      <c r="D84" s="54"/>
      <c r="E84" s="54"/>
      <c r="F84" s="54"/>
      <c r="G84" s="58"/>
      <c r="H84" s="60"/>
      <c r="I84" s="176"/>
      <c r="J84" s="59"/>
    </row>
    <row r="85" spans="1:10" x14ac:dyDescent="0.35">
      <c r="A85" s="47">
        <v>1.6</v>
      </c>
      <c r="B85" s="11" t="s">
        <v>49</v>
      </c>
      <c r="C85" s="12"/>
      <c r="D85" s="12"/>
      <c r="E85" s="12"/>
      <c r="F85" s="13"/>
      <c r="G85" s="48"/>
      <c r="H85" s="37"/>
      <c r="I85" s="127"/>
      <c r="J85" s="59"/>
    </row>
    <row r="86" spans="1:10" x14ac:dyDescent="0.35">
      <c r="A86" s="41"/>
      <c r="B86" s="17" t="s">
        <v>50</v>
      </c>
      <c r="C86" s="18"/>
      <c r="D86" s="18"/>
      <c r="E86" s="18"/>
      <c r="F86" s="19"/>
      <c r="G86" s="36" t="e">
        <f>G55/H53*H86</f>
        <v>#VALUE!</v>
      </c>
      <c r="H86" s="39">
        <v>1.125</v>
      </c>
      <c r="I86" s="128">
        <f>H54/H55*H86</f>
        <v>63869.748956594318</v>
      </c>
      <c r="J86" s="59"/>
    </row>
    <row r="87" spans="1:10" x14ac:dyDescent="0.35">
      <c r="A87" s="41"/>
      <c r="B87" s="17" t="s">
        <v>51</v>
      </c>
      <c r="C87" s="18"/>
      <c r="D87" s="18"/>
      <c r="E87" s="18"/>
      <c r="F87" s="19"/>
      <c r="G87" s="36"/>
      <c r="H87" s="39"/>
      <c r="I87" s="128"/>
      <c r="J87" s="59"/>
    </row>
    <row r="88" spans="1:10" x14ac:dyDescent="0.35">
      <c r="A88" s="41"/>
      <c r="B88" s="17" t="s">
        <v>52</v>
      </c>
      <c r="C88" s="18"/>
      <c r="D88" s="18"/>
      <c r="E88" s="18"/>
      <c r="F88" s="19"/>
      <c r="G88" s="36"/>
      <c r="H88" s="39"/>
      <c r="I88" s="176"/>
      <c r="J88" s="59"/>
    </row>
    <row r="89" spans="1:10" x14ac:dyDescent="0.35">
      <c r="A89" s="61">
        <v>1.7</v>
      </c>
      <c r="B89" s="11" t="s">
        <v>53</v>
      </c>
      <c r="C89" s="12"/>
      <c r="D89" s="12"/>
      <c r="E89" s="12"/>
      <c r="F89" s="13"/>
      <c r="G89" s="48" t="e">
        <f>G55/H53*H89</f>
        <v>#VALUE!</v>
      </c>
      <c r="H89" s="37">
        <v>1.0229999999999999</v>
      </c>
      <c r="I89" s="127">
        <f>H54/H55*H89</f>
        <v>58078.891717863095</v>
      </c>
      <c r="J89" s="59"/>
    </row>
    <row r="90" spans="1:10" ht="15" thickBot="1" x14ac:dyDescent="0.4">
      <c r="A90" s="41"/>
      <c r="B90" s="17" t="s">
        <v>54</v>
      </c>
      <c r="C90" s="18"/>
      <c r="D90" s="18"/>
      <c r="E90" s="18"/>
      <c r="F90" s="19"/>
      <c r="G90" s="36"/>
      <c r="H90" s="30"/>
      <c r="I90" s="176"/>
      <c r="J90" s="59"/>
    </row>
    <row r="91" spans="1:10" ht="15" thickBot="1" x14ac:dyDescent="0.4">
      <c r="A91" s="62">
        <v>1.8</v>
      </c>
      <c r="B91" s="63" t="s">
        <v>55</v>
      </c>
      <c r="C91" s="64"/>
      <c r="D91" s="64"/>
      <c r="E91" s="64"/>
      <c r="F91" s="65"/>
      <c r="G91" s="66" t="e">
        <f>G55/H53*H91</f>
        <v>#VALUE!</v>
      </c>
      <c r="H91" s="67">
        <v>3.5000000000000003E-2</v>
      </c>
      <c r="I91" s="177">
        <f>H54/H55*H91</f>
        <v>1987.0588564273789</v>
      </c>
      <c r="J91" s="59"/>
    </row>
    <row r="92" spans="1:10" x14ac:dyDescent="0.35">
      <c r="A92" s="47">
        <v>1.9</v>
      </c>
      <c r="B92" s="11" t="s">
        <v>56</v>
      </c>
      <c r="C92" s="12"/>
      <c r="D92" s="12"/>
      <c r="E92" s="12"/>
      <c r="F92" s="13"/>
      <c r="G92" s="48"/>
      <c r="H92" s="37"/>
      <c r="I92" s="128"/>
      <c r="J92" s="59"/>
    </row>
    <row r="93" spans="1:10" x14ac:dyDescent="0.35">
      <c r="A93" s="41"/>
      <c r="B93" s="17" t="s">
        <v>57</v>
      </c>
      <c r="C93" s="18"/>
      <c r="D93" s="18"/>
      <c r="E93" s="18"/>
      <c r="F93" s="19"/>
      <c r="G93" s="42">
        <v>19771.599999999999</v>
      </c>
      <c r="H93" s="39">
        <v>0.495</v>
      </c>
      <c r="I93" s="128">
        <v>34102.69</v>
      </c>
      <c r="J93" s="59"/>
    </row>
    <row r="94" spans="1:10" x14ac:dyDescent="0.35">
      <c r="A94" s="41"/>
      <c r="B94" s="17" t="s">
        <v>58</v>
      </c>
      <c r="C94" s="18"/>
      <c r="D94" s="18"/>
      <c r="E94" s="18"/>
      <c r="F94" s="19"/>
      <c r="G94" s="42"/>
      <c r="H94" s="59"/>
      <c r="I94" s="128"/>
      <c r="J94" s="59"/>
    </row>
    <row r="95" spans="1:10" x14ac:dyDescent="0.35">
      <c r="A95" s="41"/>
      <c r="B95" s="17" t="s">
        <v>59</v>
      </c>
      <c r="C95" s="18"/>
      <c r="D95" s="18"/>
      <c r="E95" s="18"/>
      <c r="F95" s="19"/>
      <c r="G95" s="42"/>
      <c r="H95" s="59"/>
      <c r="I95" s="128"/>
      <c r="J95" s="59"/>
    </row>
    <row r="96" spans="1:10" x14ac:dyDescent="0.35">
      <c r="A96" s="69" t="s">
        <v>60</v>
      </c>
      <c r="B96" s="44" t="s">
        <v>61</v>
      </c>
      <c r="C96" s="44"/>
      <c r="D96" s="44"/>
      <c r="E96" s="44"/>
      <c r="F96" s="44"/>
      <c r="G96" s="70" t="e">
        <f>SUM(G65:G95)</f>
        <v>#VALUE!</v>
      </c>
      <c r="H96" s="43">
        <v>5.9989999999999997</v>
      </c>
      <c r="I96" s="177">
        <v>342581.89</v>
      </c>
      <c r="J96" s="59"/>
    </row>
    <row r="97" spans="1:10" ht="15" thickBot="1" x14ac:dyDescent="0.4">
      <c r="A97" s="71" t="s">
        <v>62</v>
      </c>
      <c r="B97" s="72" t="s">
        <v>63</v>
      </c>
      <c r="C97" s="72"/>
      <c r="D97" s="72"/>
      <c r="E97" s="72"/>
      <c r="F97" s="72"/>
      <c r="G97" s="73">
        <v>312667.21999999997</v>
      </c>
      <c r="H97" s="74">
        <v>6.3230000000000004</v>
      </c>
      <c r="I97" s="178">
        <v>360612.52</v>
      </c>
      <c r="J97" s="59"/>
    </row>
    <row r="98" spans="1:10" ht="15" thickTop="1" x14ac:dyDescent="0.35">
      <c r="A98" s="76"/>
      <c r="B98" s="18"/>
      <c r="C98" s="18"/>
      <c r="D98" s="18"/>
      <c r="E98" s="18"/>
      <c r="F98" s="18"/>
      <c r="G98" s="77"/>
      <c r="H98" s="78"/>
      <c r="I98" s="79"/>
    </row>
    <row r="99" spans="1:10" x14ac:dyDescent="0.35">
      <c r="A99" s="76"/>
      <c r="B99" s="18"/>
      <c r="C99" s="18"/>
      <c r="D99" s="18"/>
      <c r="E99" s="18"/>
      <c r="F99" s="18"/>
      <c r="G99" s="77"/>
      <c r="I99" s="80"/>
    </row>
    <row r="100" spans="1:10" x14ac:dyDescent="0.35">
      <c r="A100" s="1" t="s">
        <v>0</v>
      </c>
      <c r="B100" s="1"/>
      <c r="C100" s="1"/>
      <c r="D100" s="1"/>
      <c r="E100" s="1"/>
      <c r="F100" s="1"/>
      <c r="G100" s="1"/>
      <c r="H100" s="81"/>
      <c r="I100" s="82"/>
    </row>
    <row r="101" spans="1:10" x14ac:dyDescent="0.35">
      <c r="A101" s="3" t="s">
        <v>1</v>
      </c>
      <c r="B101" s="3"/>
      <c r="C101" s="3"/>
      <c r="D101" s="3"/>
      <c r="E101" s="3"/>
      <c r="F101" s="3"/>
      <c r="G101" s="3"/>
      <c r="H101" s="81"/>
      <c r="I101" s="82"/>
    </row>
    <row r="102" spans="1:10" x14ac:dyDescent="0.35">
      <c r="A102" s="4" t="s">
        <v>64</v>
      </c>
      <c r="B102" s="4"/>
      <c r="C102" s="4"/>
      <c r="D102" s="4"/>
      <c r="E102" s="4"/>
      <c r="F102" s="4"/>
      <c r="G102" s="4"/>
      <c r="H102" s="78"/>
      <c r="I102" s="82"/>
    </row>
    <row r="103" spans="1:10" x14ac:dyDescent="0.35">
      <c r="A103" s="4" t="s">
        <v>65</v>
      </c>
      <c r="B103" s="4"/>
      <c r="C103" s="4"/>
      <c r="D103" s="4"/>
      <c r="E103" s="4"/>
      <c r="F103" s="4"/>
      <c r="G103" s="6"/>
      <c r="H103" s="83"/>
      <c r="I103" s="82"/>
    </row>
    <row r="104" spans="1:10" x14ac:dyDescent="0.35">
      <c r="A104" s="6"/>
      <c r="B104" s="84" t="s">
        <v>66</v>
      </c>
      <c r="C104" s="84"/>
      <c r="D104" s="84"/>
      <c r="E104" s="84"/>
      <c r="F104" s="6">
        <v>548223.46</v>
      </c>
      <c r="G104" s="6"/>
      <c r="H104" s="85">
        <v>520812.29</v>
      </c>
      <c r="I104" s="82"/>
    </row>
    <row r="105" spans="1:10" x14ac:dyDescent="0.35">
      <c r="A105" s="6"/>
      <c r="B105" s="86" t="s">
        <v>67</v>
      </c>
      <c r="C105" s="86"/>
      <c r="D105" s="86"/>
      <c r="E105" s="86"/>
      <c r="F105" s="87">
        <v>532022.88</v>
      </c>
      <c r="G105" s="88">
        <v>448326.18</v>
      </c>
      <c r="H105" s="78">
        <v>6.0460000000000003</v>
      </c>
      <c r="I105" s="82"/>
    </row>
    <row r="106" spans="1:10" x14ac:dyDescent="0.35">
      <c r="A106" s="89"/>
      <c r="B106" s="90"/>
      <c r="C106" s="90"/>
      <c r="D106" s="90"/>
      <c r="E106" s="90"/>
      <c r="F106" s="91"/>
      <c r="G106" s="92"/>
      <c r="H106" s="15" t="s">
        <v>7</v>
      </c>
      <c r="I106" s="93" t="s">
        <v>8</v>
      </c>
    </row>
    <row r="107" spans="1:10" x14ac:dyDescent="0.35">
      <c r="A107" s="41"/>
      <c r="B107" s="81" t="s">
        <v>9</v>
      </c>
      <c r="F107" s="94"/>
      <c r="G107" s="95" t="s">
        <v>68</v>
      </c>
      <c r="H107" s="21" t="s">
        <v>10</v>
      </c>
      <c r="I107" s="96" t="s">
        <v>11</v>
      </c>
    </row>
    <row r="108" spans="1:10" x14ac:dyDescent="0.35">
      <c r="A108" s="21" t="s">
        <v>12</v>
      </c>
      <c r="B108" s="81" t="s">
        <v>13</v>
      </c>
      <c r="F108" s="94"/>
      <c r="G108" s="95" t="s">
        <v>69</v>
      </c>
      <c r="H108" s="21" t="s">
        <v>15</v>
      </c>
      <c r="I108" s="96" t="s">
        <v>16</v>
      </c>
    </row>
    <row r="109" spans="1:10" x14ac:dyDescent="0.35">
      <c r="A109" s="21" t="s">
        <v>17</v>
      </c>
      <c r="B109" s="81" t="s">
        <v>18</v>
      </c>
      <c r="F109" s="94"/>
      <c r="G109" s="95" t="s">
        <v>70</v>
      </c>
      <c r="H109" s="21" t="s">
        <v>19</v>
      </c>
      <c r="I109" s="96" t="s">
        <v>20</v>
      </c>
    </row>
    <row r="110" spans="1:10" x14ac:dyDescent="0.35">
      <c r="A110" s="21" t="s">
        <v>21</v>
      </c>
      <c r="F110" s="94"/>
      <c r="G110" s="95" t="s">
        <v>71</v>
      </c>
      <c r="H110" s="21" t="s">
        <v>22</v>
      </c>
      <c r="I110" s="96" t="s">
        <v>23</v>
      </c>
    </row>
    <row r="111" spans="1:10" x14ac:dyDescent="0.35">
      <c r="A111" s="41"/>
      <c r="F111" s="94"/>
      <c r="G111" s="95" t="s">
        <v>72</v>
      </c>
      <c r="H111" s="21" t="s">
        <v>24</v>
      </c>
      <c r="I111" s="96" t="s">
        <v>73</v>
      </c>
    </row>
    <row r="112" spans="1:10" x14ac:dyDescent="0.35">
      <c r="A112" s="41"/>
      <c r="F112" s="94"/>
      <c r="G112" s="59"/>
      <c r="H112" s="21" t="s">
        <v>26</v>
      </c>
      <c r="I112" s="96" t="s">
        <v>27</v>
      </c>
    </row>
    <row r="113" spans="1:9" ht="15" thickBot="1" x14ac:dyDescent="0.4">
      <c r="A113" s="52"/>
      <c r="F113" s="94"/>
      <c r="G113" s="59"/>
      <c r="H113" s="21" t="s">
        <v>74</v>
      </c>
      <c r="I113" s="96"/>
    </row>
    <row r="114" spans="1:9" ht="15" thickBot="1" x14ac:dyDescent="0.4">
      <c r="A114" s="97">
        <v>1</v>
      </c>
      <c r="B114" s="98"/>
      <c r="C114" s="99"/>
      <c r="D114" s="100">
        <v>2</v>
      </c>
      <c r="E114" s="99"/>
      <c r="F114" s="101"/>
      <c r="G114" s="98"/>
      <c r="H114" s="102"/>
      <c r="I114" s="43">
        <v>3</v>
      </c>
    </row>
    <row r="115" spans="1:9" x14ac:dyDescent="0.35">
      <c r="A115" s="30">
        <v>1</v>
      </c>
      <c r="B115" s="31" t="s">
        <v>75</v>
      </c>
      <c r="C115" s="32"/>
      <c r="D115" s="32"/>
      <c r="E115" s="32"/>
      <c r="F115" s="32"/>
      <c r="G115" s="32"/>
      <c r="H115" s="34"/>
      <c r="I115" s="103"/>
    </row>
    <row r="116" spans="1:9" x14ac:dyDescent="0.35">
      <c r="A116" s="35">
        <v>1.1000000000000001</v>
      </c>
      <c r="B116" s="81" t="s">
        <v>76</v>
      </c>
      <c r="G116" s="42" t="e">
        <f>G105/H103*H116</f>
        <v>#DIV/0!</v>
      </c>
      <c r="H116" s="35">
        <v>0.59599999999999997</v>
      </c>
      <c r="I116" s="40">
        <v>57340.41</v>
      </c>
    </row>
    <row r="117" spans="1:9" x14ac:dyDescent="0.35">
      <c r="A117" s="41"/>
      <c r="B117" s="81" t="s">
        <v>77</v>
      </c>
      <c r="G117" s="42"/>
      <c r="H117" s="35"/>
      <c r="I117" s="40"/>
    </row>
    <row r="118" spans="1:9" x14ac:dyDescent="0.35">
      <c r="A118" s="41"/>
      <c r="B118" s="81" t="s">
        <v>45</v>
      </c>
      <c r="G118" s="42"/>
      <c r="H118" s="104">
        <v>0.5</v>
      </c>
      <c r="I118" s="40">
        <f>H104/H105*H118</f>
        <v>43070.814588157453</v>
      </c>
    </row>
    <row r="119" spans="1:9" x14ac:dyDescent="0.35">
      <c r="A119" s="41"/>
      <c r="B119" s="81" t="s">
        <v>46</v>
      </c>
      <c r="G119" s="42"/>
      <c r="H119" s="35"/>
      <c r="I119" s="40"/>
    </row>
    <row r="120" spans="1:9" x14ac:dyDescent="0.35">
      <c r="A120" s="41"/>
      <c r="B120" s="81" t="s">
        <v>33</v>
      </c>
      <c r="G120" s="42"/>
      <c r="H120" s="40"/>
      <c r="I120" s="40"/>
    </row>
    <row r="121" spans="1:9" x14ac:dyDescent="0.35">
      <c r="A121" s="41"/>
      <c r="B121" s="81" t="s">
        <v>34</v>
      </c>
      <c r="G121" s="42" t="e">
        <f>G105/H103*H121</f>
        <v>#DIV/0!</v>
      </c>
      <c r="H121" s="35">
        <v>9.6000000000000002E-2</v>
      </c>
      <c r="I121" s="40">
        <v>14269.6</v>
      </c>
    </row>
    <row r="122" spans="1:9" x14ac:dyDescent="0.35">
      <c r="A122" s="47">
        <v>1.2</v>
      </c>
      <c r="B122" s="105" t="s">
        <v>35</v>
      </c>
      <c r="C122" s="90"/>
      <c r="D122" s="90"/>
      <c r="E122" s="90"/>
      <c r="F122" s="90"/>
      <c r="G122" s="106" t="e">
        <f>G105/H103*H122</f>
        <v>#DIV/0!</v>
      </c>
      <c r="H122" s="47">
        <v>0.82099999999999995</v>
      </c>
      <c r="I122" s="38">
        <v>72722.28</v>
      </c>
    </row>
    <row r="123" spans="1:9" x14ac:dyDescent="0.35">
      <c r="A123" s="61">
        <v>1.3</v>
      </c>
      <c r="B123" s="107" t="s">
        <v>78</v>
      </c>
      <c r="C123" s="44"/>
      <c r="D123" s="44"/>
      <c r="E123" s="44"/>
      <c r="F123" s="108"/>
      <c r="G123" s="37"/>
      <c r="H123" s="109">
        <v>1.7000000000000001E-2</v>
      </c>
      <c r="I123" s="38">
        <f>H104/H105*H123</f>
        <v>1464.4076959973536</v>
      </c>
    </row>
    <row r="124" spans="1:9" x14ac:dyDescent="0.35">
      <c r="A124" s="47">
        <v>1.4</v>
      </c>
      <c r="B124" s="110" t="s">
        <v>37</v>
      </c>
      <c r="C124" s="90"/>
      <c r="D124" s="90"/>
      <c r="E124" s="90"/>
      <c r="F124" s="90"/>
      <c r="G124" s="106" t="e">
        <f>G105/H103*H124</f>
        <v>#DIV/0!</v>
      </c>
      <c r="H124" s="47"/>
      <c r="I124" s="38"/>
    </row>
    <row r="125" spans="1:9" x14ac:dyDescent="0.35">
      <c r="A125" s="41"/>
      <c r="B125" s="95" t="s">
        <v>38</v>
      </c>
      <c r="G125" s="42"/>
      <c r="H125" s="35"/>
      <c r="I125" s="40"/>
    </row>
    <row r="126" spans="1:9" x14ac:dyDescent="0.35">
      <c r="A126" s="41"/>
      <c r="B126" s="95" t="s">
        <v>39</v>
      </c>
      <c r="G126" s="42"/>
      <c r="H126" s="35"/>
      <c r="I126" s="40"/>
    </row>
    <row r="127" spans="1:9" x14ac:dyDescent="0.35">
      <c r="A127" s="35"/>
      <c r="B127" s="95" t="s">
        <v>40</v>
      </c>
      <c r="G127" s="42"/>
      <c r="H127" s="35">
        <v>1.095</v>
      </c>
      <c r="I127" s="40">
        <v>81325.08</v>
      </c>
    </row>
    <row r="128" spans="1:9" x14ac:dyDescent="0.35">
      <c r="A128" s="41"/>
      <c r="B128" s="95" t="s">
        <v>41</v>
      </c>
      <c r="G128" s="42"/>
      <c r="H128" s="35"/>
      <c r="I128" s="40"/>
    </row>
    <row r="129" spans="1:9" x14ac:dyDescent="0.35">
      <c r="A129" s="41"/>
      <c r="B129" s="95" t="s">
        <v>42</v>
      </c>
      <c r="G129" s="42"/>
      <c r="H129" s="35"/>
      <c r="I129" s="40"/>
    </row>
    <row r="130" spans="1:9" x14ac:dyDescent="0.35">
      <c r="A130" s="52"/>
      <c r="B130" s="111" t="s">
        <v>43</v>
      </c>
      <c r="C130" s="32"/>
      <c r="D130" s="32"/>
      <c r="E130" s="32"/>
      <c r="F130" s="32"/>
      <c r="G130" s="42"/>
      <c r="H130" s="112"/>
      <c r="I130" s="56"/>
    </row>
    <row r="131" spans="1:9" x14ac:dyDescent="0.35">
      <c r="A131" s="47">
        <v>1.5</v>
      </c>
      <c r="B131" s="105" t="s">
        <v>44</v>
      </c>
      <c r="C131" s="90"/>
      <c r="D131" s="90"/>
      <c r="E131" s="90"/>
      <c r="F131" s="90"/>
      <c r="G131" s="106" t="e">
        <f>G105/H103*H131</f>
        <v>#DIV/0!</v>
      </c>
      <c r="H131" s="109"/>
      <c r="I131" s="38"/>
    </row>
    <row r="132" spans="1:9" x14ac:dyDescent="0.35">
      <c r="A132" s="41"/>
      <c r="B132" s="81" t="s">
        <v>45</v>
      </c>
      <c r="G132" s="42"/>
      <c r="H132" s="40"/>
      <c r="I132" s="40"/>
    </row>
    <row r="133" spans="1:9" x14ac:dyDescent="0.35">
      <c r="A133" s="41"/>
      <c r="B133" s="81" t="s">
        <v>46</v>
      </c>
      <c r="G133" s="42"/>
      <c r="H133" s="104">
        <v>0.45600000000000002</v>
      </c>
      <c r="I133" s="40">
        <v>42280.58</v>
      </c>
    </row>
    <row r="134" spans="1:9" x14ac:dyDescent="0.35">
      <c r="A134" s="41"/>
      <c r="B134" s="81" t="s">
        <v>47</v>
      </c>
      <c r="G134" s="42"/>
      <c r="H134" s="104"/>
      <c r="I134" s="40"/>
    </row>
    <row r="135" spans="1:9" x14ac:dyDescent="0.35">
      <c r="A135" s="52"/>
      <c r="B135" s="31" t="s">
        <v>48</v>
      </c>
      <c r="C135" s="32"/>
      <c r="D135" s="32"/>
      <c r="E135" s="32"/>
      <c r="F135" s="32"/>
      <c r="G135" s="42"/>
      <c r="H135" s="113"/>
      <c r="I135" s="114"/>
    </row>
    <row r="136" spans="1:9" x14ac:dyDescent="0.35">
      <c r="A136" s="47">
        <v>1.6</v>
      </c>
      <c r="B136" s="110" t="s">
        <v>49</v>
      </c>
      <c r="C136" s="90"/>
      <c r="D136" s="90"/>
      <c r="E136" s="90"/>
      <c r="F136" s="91"/>
      <c r="G136" s="42"/>
      <c r="H136" s="109"/>
      <c r="I136" s="38"/>
    </row>
    <row r="137" spans="1:9" x14ac:dyDescent="0.35">
      <c r="A137" s="41"/>
      <c r="B137" s="95" t="s">
        <v>50</v>
      </c>
      <c r="F137" s="94"/>
      <c r="G137" s="42"/>
      <c r="H137" s="104">
        <v>1.0509999999999999</v>
      </c>
      <c r="I137" s="40">
        <f>H104/H137*H105</f>
        <v>2996033.4018458612</v>
      </c>
    </row>
    <row r="138" spans="1:9" x14ac:dyDescent="0.35">
      <c r="A138" s="41"/>
      <c r="B138" s="95" t="s">
        <v>51</v>
      </c>
      <c r="F138" s="94"/>
      <c r="G138" s="42"/>
      <c r="H138" s="104"/>
      <c r="I138" s="40"/>
    </row>
    <row r="139" spans="1:9" x14ac:dyDescent="0.35">
      <c r="A139" s="41"/>
      <c r="B139" s="95" t="s">
        <v>52</v>
      </c>
      <c r="F139" s="94"/>
      <c r="G139" s="42"/>
      <c r="H139" s="104"/>
      <c r="I139" s="40"/>
    </row>
    <row r="140" spans="1:9" x14ac:dyDescent="0.35">
      <c r="A140" s="61">
        <v>1.7</v>
      </c>
      <c r="B140" s="110" t="s">
        <v>53</v>
      </c>
      <c r="C140" s="90"/>
      <c r="D140" s="90"/>
      <c r="E140" s="90"/>
      <c r="F140" s="91"/>
      <c r="G140" s="106"/>
      <c r="H140" s="109">
        <v>1.0960000000000001</v>
      </c>
      <c r="I140" s="38">
        <f>H104/H105*H140</f>
        <v>94411.225577241144</v>
      </c>
    </row>
    <row r="141" spans="1:9" x14ac:dyDescent="0.35">
      <c r="A141" s="37">
        <v>1.8</v>
      </c>
      <c r="B141" s="110" t="s">
        <v>79</v>
      </c>
      <c r="C141" s="90"/>
      <c r="D141" s="90"/>
      <c r="E141" s="90"/>
      <c r="F141" s="91"/>
      <c r="G141" s="115"/>
      <c r="H141" s="116">
        <v>3.6999999999999998E-2</v>
      </c>
      <c r="I141" s="38">
        <f>H104/H105*H141</f>
        <v>3187.2402795236512</v>
      </c>
    </row>
    <row r="142" spans="1:9" x14ac:dyDescent="0.35">
      <c r="A142" s="47">
        <v>1.9</v>
      </c>
      <c r="B142" s="110" t="s">
        <v>56</v>
      </c>
      <c r="C142" s="90"/>
      <c r="D142" s="90"/>
      <c r="E142" s="90"/>
      <c r="F142" s="91"/>
      <c r="G142" s="42"/>
      <c r="H142" s="109"/>
      <c r="I142" s="38"/>
    </row>
    <row r="143" spans="1:9" x14ac:dyDescent="0.35">
      <c r="A143" s="41"/>
      <c r="B143" s="95" t="s">
        <v>57</v>
      </c>
      <c r="F143" s="94"/>
      <c r="G143" s="42">
        <f>G105/10*9/5.17*H144</f>
        <v>68445.619704835597</v>
      </c>
      <c r="H143" s="104"/>
      <c r="I143" s="40"/>
    </row>
    <row r="144" spans="1:9" x14ac:dyDescent="0.35">
      <c r="A144" s="41"/>
      <c r="B144" s="95" t="s">
        <v>58</v>
      </c>
      <c r="F144" s="94"/>
      <c r="G144" s="42"/>
      <c r="H144" s="104">
        <v>0.877</v>
      </c>
      <c r="I144" s="40">
        <v>79546.210000000006</v>
      </c>
    </row>
    <row r="145" spans="1:9" x14ac:dyDescent="0.35">
      <c r="A145" s="52"/>
      <c r="B145" s="111" t="s">
        <v>59</v>
      </c>
      <c r="C145" s="32"/>
      <c r="D145" s="32"/>
      <c r="E145" s="32"/>
      <c r="F145" s="117"/>
      <c r="G145" s="118"/>
      <c r="H145" s="119"/>
      <c r="I145" s="56"/>
    </row>
    <row r="146" spans="1:9" x14ac:dyDescent="0.35">
      <c r="A146" s="69" t="s">
        <v>60</v>
      </c>
      <c r="B146" s="107" t="s">
        <v>61</v>
      </c>
      <c r="C146" s="120"/>
      <c r="D146" s="120"/>
      <c r="E146" s="120"/>
      <c r="F146" s="121"/>
      <c r="G146" s="122"/>
      <c r="H146" s="116">
        <v>6.0460000000000003</v>
      </c>
      <c r="I146" s="68">
        <v>522812.29</v>
      </c>
    </row>
    <row r="147" spans="1:9" x14ac:dyDescent="0.35">
      <c r="A147" s="123" t="s">
        <v>62</v>
      </c>
      <c r="B147" s="111" t="s">
        <v>63</v>
      </c>
      <c r="C147" s="32"/>
      <c r="D147" s="32"/>
      <c r="E147" s="32"/>
      <c r="F147" s="117"/>
      <c r="G147" s="118"/>
      <c r="H147" s="116">
        <v>6.3815</v>
      </c>
      <c r="I147" s="56">
        <v>550328.73</v>
      </c>
    </row>
    <row r="148" spans="1:9" x14ac:dyDescent="0.35">
      <c r="A148" s="76"/>
      <c r="B148" s="81"/>
      <c r="G148" s="77"/>
      <c r="H148" s="83"/>
      <c r="I148" s="79"/>
    </row>
    <row r="149" spans="1:9" x14ac:dyDescent="0.35">
      <c r="I149" s="82"/>
    </row>
    <row r="150" spans="1:9" x14ac:dyDescent="0.35">
      <c r="I150" s="82"/>
    </row>
    <row r="151" spans="1:9" x14ac:dyDescent="0.35">
      <c r="A151" s="1" t="s">
        <v>0</v>
      </c>
      <c r="B151" s="1"/>
      <c r="C151" s="1"/>
      <c r="D151" s="1"/>
      <c r="E151" s="1"/>
      <c r="F151" s="1"/>
      <c r="G151" s="1"/>
      <c r="I151" s="82"/>
    </row>
    <row r="152" spans="1:9" x14ac:dyDescent="0.35">
      <c r="A152" s="3" t="s">
        <v>1</v>
      </c>
      <c r="B152" s="3"/>
      <c r="C152" s="3"/>
      <c r="D152" s="3"/>
      <c r="E152" s="3"/>
      <c r="F152" s="3"/>
      <c r="G152" s="3"/>
      <c r="I152" s="82"/>
    </row>
    <row r="153" spans="1:9" x14ac:dyDescent="0.35">
      <c r="A153" s="4" t="s">
        <v>64</v>
      </c>
      <c r="B153" s="4"/>
      <c r="C153" s="4"/>
      <c r="D153" s="4"/>
      <c r="E153" s="4"/>
      <c r="F153" s="4"/>
      <c r="G153" s="4"/>
      <c r="I153" s="82"/>
    </row>
    <row r="154" spans="1:9" x14ac:dyDescent="0.35">
      <c r="A154" s="4" t="s">
        <v>80</v>
      </c>
      <c r="B154" s="4"/>
      <c r="C154" s="4"/>
      <c r="D154" s="4"/>
      <c r="E154" s="4"/>
      <c r="F154" s="4"/>
      <c r="G154" s="6"/>
      <c r="H154" s="83"/>
      <c r="I154" s="82"/>
    </row>
    <row r="155" spans="1:9" x14ac:dyDescent="0.35">
      <c r="A155" s="6"/>
      <c r="B155" s="86" t="s">
        <v>81</v>
      </c>
      <c r="C155" s="86"/>
      <c r="D155" s="86"/>
      <c r="E155" s="86"/>
      <c r="F155" s="6">
        <v>1052835.98</v>
      </c>
      <c r="G155" s="6"/>
      <c r="H155" s="124">
        <v>1000194.18</v>
      </c>
      <c r="I155" s="82"/>
    </row>
    <row r="156" spans="1:9" x14ac:dyDescent="0.35">
      <c r="A156" s="6"/>
      <c r="B156" s="86" t="s">
        <v>67</v>
      </c>
      <c r="C156" s="86"/>
      <c r="D156" s="86"/>
      <c r="E156" s="86"/>
      <c r="F156" s="87">
        <v>1011740.33</v>
      </c>
      <c r="G156" s="8">
        <v>865354.18</v>
      </c>
      <c r="H156" s="76">
        <v>5.992</v>
      </c>
      <c r="I156" s="82"/>
    </row>
    <row r="157" spans="1:9" x14ac:dyDescent="0.35">
      <c r="A157" s="89"/>
      <c r="B157" s="92"/>
      <c r="C157" s="90"/>
      <c r="D157" s="90"/>
      <c r="E157" s="90"/>
      <c r="F157" s="91"/>
      <c r="G157" s="92"/>
      <c r="H157" s="15" t="s">
        <v>7</v>
      </c>
      <c r="I157" s="93" t="s">
        <v>8</v>
      </c>
    </row>
    <row r="158" spans="1:9" ht="15" customHeight="1" x14ac:dyDescent="0.35">
      <c r="A158" s="41"/>
      <c r="B158" s="95" t="s">
        <v>9</v>
      </c>
      <c r="F158" s="94"/>
      <c r="G158" s="95" t="s">
        <v>68</v>
      </c>
      <c r="H158" s="21" t="s">
        <v>10</v>
      </c>
      <c r="I158" s="96" t="s">
        <v>11</v>
      </c>
    </row>
    <row r="159" spans="1:9" x14ac:dyDescent="0.35">
      <c r="A159" s="21" t="s">
        <v>12</v>
      </c>
      <c r="B159" s="95" t="s">
        <v>13</v>
      </c>
      <c r="F159" s="94"/>
      <c r="G159" s="95" t="s">
        <v>69</v>
      </c>
      <c r="H159" s="21" t="s">
        <v>15</v>
      </c>
      <c r="I159" s="96" t="s">
        <v>16</v>
      </c>
    </row>
    <row r="160" spans="1:9" x14ac:dyDescent="0.35">
      <c r="A160" s="21" t="s">
        <v>17</v>
      </c>
      <c r="B160" s="95" t="s">
        <v>18</v>
      </c>
      <c r="F160" s="94"/>
      <c r="G160" s="95" t="s">
        <v>70</v>
      </c>
      <c r="H160" s="21" t="s">
        <v>19</v>
      </c>
      <c r="I160" s="96" t="s">
        <v>20</v>
      </c>
    </row>
    <row r="161" spans="1:9" x14ac:dyDescent="0.35">
      <c r="A161" s="21" t="s">
        <v>21</v>
      </c>
      <c r="B161" s="59"/>
      <c r="F161" s="94"/>
      <c r="G161" s="95" t="s">
        <v>71</v>
      </c>
      <c r="H161" s="21" t="s">
        <v>22</v>
      </c>
      <c r="I161" s="96" t="s">
        <v>82</v>
      </c>
    </row>
    <row r="162" spans="1:9" x14ac:dyDescent="0.35">
      <c r="A162" s="41"/>
      <c r="B162" s="59"/>
      <c r="F162" s="94"/>
      <c r="G162" s="95" t="s">
        <v>72</v>
      </c>
      <c r="H162" s="21" t="s">
        <v>24</v>
      </c>
      <c r="I162" s="96" t="s">
        <v>83</v>
      </c>
    </row>
    <row r="163" spans="1:9" x14ac:dyDescent="0.35">
      <c r="A163" s="41"/>
      <c r="B163" s="59"/>
      <c r="F163" s="94"/>
      <c r="G163" s="59"/>
      <c r="H163" s="21" t="s">
        <v>26</v>
      </c>
      <c r="I163" s="96" t="s">
        <v>27</v>
      </c>
    </row>
    <row r="164" spans="1:9" x14ac:dyDescent="0.35">
      <c r="A164" s="41"/>
      <c r="B164" s="59"/>
      <c r="F164" s="94"/>
      <c r="G164" s="59"/>
      <c r="H164" s="125" t="s">
        <v>74</v>
      </c>
      <c r="I164" s="96"/>
    </row>
    <row r="165" spans="1:9" x14ac:dyDescent="0.35">
      <c r="A165" s="46">
        <v>1</v>
      </c>
      <c r="B165" s="126"/>
      <c r="C165" s="120">
        <v>2</v>
      </c>
      <c r="D165" s="120"/>
      <c r="E165" s="120"/>
      <c r="F165" s="121"/>
      <c r="G165" s="126"/>
      <c r="H165" s="125"/>
      <c r="I165" s="43">
        <v>3</v>
      </c>
    </row>
    <row r="166" spans="1:9" x14ac:dyDescent="0.35">
      <c r="A166" s="46">
        <v>1</v>
      </c>
      <c r="B166" s="107" t="s">
        <v>75</v>
      </c>
      <c r="C166" s="120"/>
      <c r="D166" s="120"/>
      <c r="E166" s="120"/>
      <c r="F166" s="121"/>
      <c r="G166" s="120"/>
      <c r="H166" s="34"/>
      <c r="I166" s="103"/>
    </row>
    <row r="167" spans="1:9" x14ac:dyDescent="0.35">
      <c r="A167" s="35">
        <v>1.1000000000000001</v>
      </c>
      <c r="B167" s="81" t="s">
        <v>76</v>
      </c>
      <c r="G167" s="39">
        <v>77345.38</v>
      </c>
      <c r="H167" s="104">
        <v>0.59399999999999997</v>
      </c>
      <c r="I167" s="40">
        <f>H155/H156*H167</f>
        <v>99151.425720961284</v>
      </c>
    </row>
    <row r="168" spans="1:9" x14ac:dyDescent="0.35">
      <c r="A168" s="41"/>
      <c r="B168" s="81" t="s">
        <v>77</v>
      </c>
      <c r="G168" s="39"/>
      <c r="H168" s="104"/>
      <c r="I168" s="40"/>
    </row>
    <row r="169" spans="1:9" x14ac:dyDescent="0.35">
      <c r="A169" s="41"/>
      <c r="B169" s="81" t="s">
        <v>45</v>
      </c>
      <c r="G169" s="39"/>
      <c r="H169" s="104">
        <v>0.501</v>
      </c>
      <c r="I169" s="40">
        <f>H155/H156*H169</f>
        <v>83627.717653538057</v>
      </c>
    </row>
    <row r="170" spans="1:9" x14ac:dyDescent="0.35">
      <c r="A170" s="41"/>
      <c r="B170" s="81" t="s">
        <v>46</v>
      </c>
      <c r="G170" s="39"/>
      <c r="H170" s="104"/>
      <c r="I170" s="40"/>
    </row>
    <row r="171" spans="1:9" x14ac:dyDescent="0.35">
      <c r="A171" s="41"/>
      <c r="B171" s="81" t="s">
        <v>33</v>
      </c>
      <c r="G171" s="39"/>
      <c r="H171" s="104"/>
      <c r="I171" s="40"/>
    </row>
    <row r="172" spans="1:9" x14ac:dyDescent="0.35">
      <c r="A172" s="41"/>
      <c r="B172" s="81" t="s">
        <v>34</v>
      </c>
      <c r="G172" s="39">
        <v>14399.4</v>
      </c>
      <c r="H172" s="104">
        <v>9.2999999999999999E-2</v>
      </c>
      <c r="I172" s="40">
        <f>H155/H156*H172</f>
        <v>15523.708067423231</v>
      </c>
    </row>
    <row r="173" spans="1:9" x14ac:dyDescent="0.35">
      <c r="A173" s="47">
        <v>1.2</v>
      </c>
      <c r="B173" s="105" t="s">
        <v>35</v>
      </c>
      <c r="C173" s="90"/>
      <c r="D173" s="90"/>
      <c r="E173" s="90"/>
      <c r="F173" s="90"/>
      <c r="G173" s="37">
        <v>124863.48</v>
      </c>
      <c r="H173" s="109">
        <v>0.84499999999999997</v>
      </c>
      <c r="I173" s="38">
        <f>H155/H156*H173</f>
        <v>141048.74534379173</v>
      </c>
    </row>
    <row r="174" spans="1:9" x14ac:dyDescent="0.35">
      <c r="A174" s="61">
        <v>1.3</v>
      </c>
      <c r="B174" s="107" t="s">
        <v>36</v>
      </c>
      <c r="C174" s="44"/>
      <c r="D174" s="44"/>
      <c r="E174" s="44"/>
      <c r="F174" s="108"/>
      <c r="G174" s="37"/>
      <c r="H174" s="109">
        <v>1.7000000000000001E-2</v>
      </c>
      <c r="I174" s="38">
        <f>H155/H156*H174</f>
        <v>2837.6670660881177</v>
      </c>
    </row>
    <row r="175" spans="1:9" x14ac:dyDescent="0.35">
      <c r="A175" s="47">
        <v>1.4</v>
      </c>
      <c r="B175" s="110" t="s">
        <v>37</v>
      </c>
      <c r="C175" s="90"/>
      <c r="D175" s="90"/>
      <c r="E175" s="90"/>
      <c r="F175" s="90"/>
      <c r="G175" s="37">
        <v>305678.76</v>
      </c>
      <c r="H175" s="109"/>
      <c r="I175" s="38"/>
    </row>
    <row r="176" spans="1:9" x14ac:dyDescent="0.35">
      <c r="A176" s="41"/>
      <c r="B176" s="95" t="s">
        <v>38</v>
      </c>
      <c r="G176" s="39"/>
      <c r="H176" s="104"/>
      <c r="I176" s="40"/>
    </row>
    <row r="177" spans="1:9" x14ac:dyDescent="0.35">
      <c r="A177" s="41"/>
      <c r="B177" s="95" t="s">
        <v>39</v>
      </c>
      <c r="G177" s="39"/>
      <c r="H177" s="104"/>
      <c r="I177" s="40"/>
    </row>
    <row r="178" spans="1:9" x14ac:dyDescent="0.35">
      <c r="A178" s="35"/>
      <c r="B178" s="95" t="s">
        <v>40</v>
      </c>
      <c r="G178" s="39"/>
      <c r="H178" s="104">
        <v>1.095</v>
      </c>
      <c r="I178" s="40">
        <v>179779.14</v>
      </c>
    </row>
    <row r="179" spans="1:9" x14ac:dyDescent="0.35">
      <c r="A179" s="41"/>
      <c r="B179" s="95" t="s">
        <v>41</v>
      </c>
      <c r="G179" s="39"/>
      <c r="H179" s="104"/>
      <c r="I179" s="40"/>
    </row>
    <row r="180" spans="1:9" x14ac:dyDescent="0.35">
      <c r="A180" s="41"/>
      <c r="B180" s="95" t="s">
        <v>42</v>
      </c>
      <c r="G180" s="39"/>
      <c r="H180" s="104"/>
      <c r="I180" s="40"/>
    </row>
    <row r="181" spans="1:9" x14ac:dyDescent="0.35">
      <c r="A181" s="52"/>
      <c r="B181" s="111" t="s">
        <v>43</v>
      </c>
      <c r="C181" s="32"/>
      <c r="D181" s="32"/>
      <c r="E181" s="32"/>
      <c r="F181" s="32"/>
      <c r="G181" s="39"/>
      <c r="H181" s="119"/>
      <c r="I181" s="56"/>
    </row>
    <row r="182" spans="1:9" x14ac:dyDescent="0.35">
      <c r="A182" s="47">
        <v>1.5</v>
      </c>
      <c r="B182" s="105" t="s">
        <v>44</v>
      </c>
      <c r="C182" s="90"/>
      <c r="D182" s="90"/>
      <c r="E182" s="90"/>
      <c r="F182" s="90"/>
      <c r="G182" s="127">
        <v>70351.44</v>
      </c>
      <c r="H182" s="109"/>
      <c r="I182" s="38"/>
    </row>
    <row r="183" spans="1:9" x14ac:dyDescent="0.35">
      <c r="A183" s="41"/>
      <c r="B183" s="81" t="s">
        <v>45</v>
      </c>
      <c r="G183" s="128"/>
      <c r="H183" s="104"/>
      <c r="I183" s="40"/>
    </row>
    <row r="184" spans="1:9" x14ac:dyDescent="0.35">
      <c r="A184" s="41"/>
      <c r="B184" s="81" t="s">
        <v>46</v>
      </c>
      <c r="G184" s="128"/>
      <c r="H184" s="104">
        <v>0.45600000000000002</v>
      </c>
      <c r="I184" s="40">
        <f>H155/H156*H184</f>
        <v>76116.246008010683</v>
      </c>
    </row>
    <row r="185" spans="1:9" x14ac:dyDescent="0.35">
      <c r="A185" s="41"/>
      <c r="B185" s="81" t="s">
        <v>47</v>
      </c>
      <c r="G185" s="128"/>
      <c r="H185" s="104"/>
      <c r="I185" s="40"/>
    </row>
    <row r="186" spans="1:9" x14ac:dyDescent="0.35">
      <c r="A186" s="52"/>
      <c r="B186" s="31" t="s">
        <v>48</v>
      </c>
      <c r="C186" s="32"/>
      <c r="D186" s="32"/>
      <c r="E186" s="32"/>
      <c r="F186" s="32"/>
      <c r="G186" s="128"/>
      <c r="H186" s="119"/>
      <c r="I186" s="56"/>
    </row>
    <row r="187" spans="1:9" x14ac:dyDescent="0.35">
      <c r="A187" s="47">
        <v>1.6</v>
      </c>
      <c r="B187" s="110" t="s">
        <v>49</v>
      </c>
      <c r="C187" s="90"/>
      <c r="D187" s="90"/>
      <c r="E187" s="90"/>
      <c r="F187" s="91"/>
      <c r="G187" s="39">
        <v>207351.48</v>
      </c>
      <c r="H187" s="109"/>
      <c r="I187" s="38"/>
    </row>
    <row r="188" spans="1:9" x14ac:dyDescent="0.35">
      <c r="A188" s="41"/>
      <c r="B188" s="95" t="s">
        <v>50</v>
      </c>
      <c r="F188" s="94"/>
      <c r="G188" s="39"/>
      <c r="H188" s="104"/>
      <c r="I188" s="40"/>
    </row>
    <row r="189" spans="1:9" x14ac:dyDescent="0.35">
      <c r="A189" s="41"/>
      <c r="B189" s="95" t="s">
        <v>51</v>
      </c>
      <c r="F189" s="94"/>
      <c r="G189" s="39"/>
      <c r="H189" s="104">
        <v>1.25</v>
      </c>
      <c r="I189" s="40">
        <f>H155/H156*H189</f>
        <v>208651.99015353806</v>
      </c>
    </row>
    <row r="190" spans="1:9" x14ac:dyDescent="0.35">
      <c r="A190" s="41"/>
      <c r="B190" s="95" t="s">
        <v>52</v>
      </c>
      <c r="F190" s="94"/>
      <c r="G190" s="39"/>
      <c r="H190" s="104"/>
      <c r="I190" s="40"/>
    </row>
    <row r="191" spans="1:9" ht="15" thickBot="1" x14ac:dyDescent="0.4">
      <c r="A191" s="61">
        <v>1.7</v>
      </c>
      <c r="B191" s="110" t="s">
        <v>53</v>
      </c>
      <c r="C191" s="90"/>
      <c r="D191" s="90"/>
      <c r="E191" s="90"/>
      <c r="F191" s="91"/>
      <c r="G191" s="37">
        <v>167855.88</v>
      </c>
      <c r="H191" s="109">
        <v>1.0429999999999999</v>
      </c>
      <c r="I191" s="38">
        <f>H155/H156*H191</f>
        <v>174099.22058411216</v>
      </c>
    </row>
    <row r="192" spans="1:9" x14ac:dyDescent="0.35">
      <c r="A192" s="129">
        <v>1.8</v>
      </c>
      <c r="B192" s="107" t="s">
        <v>84</v>
      </c>
      <c r="C192" s="120"/>
      <c r="D192" s="120"/>
      <c r="E192" s="120"/>
      <c r="F192" s="121"/>
      <c r="G192" s="46">
        <v>13782.28</v>
      </c>
      <c r="H192" s="116">
        <v>8.8999999999999996E-2</v>
      </c>
      <c r="I192" s="68">
        <f>H155/H156*H192</f>
        <v>14856.021698931909</v>
      </c>
    </row>
    <row r="193" spans="1:9" x14ac:dyDescent="0.35">
      <c r="A193" s="35">
        <v>1.9</v>
      </c>
      <c r="B193" s="95" t="s">
        <v>56</v>
      </c>
      <c r="F193" s="94"/>
      <c r="G193" s="39"/>
      <c r="H193" s="104"/>
      <c r="I193" s="40"/>
    </row>
    <row r="194" spans="1:9" x14ac:dyDescent="0.35">
      <c r="A194" s="41"/>
      <c r="B194" s="95" t="s">
        <v>57</v>
      </c>
      <c r="F194" s="94"/>
      <c r="G194" s="39"/>
      <c r="H194" s="104"/>
      <c r="I194" s="40"/>
    </row>
    <row r="195" spans="1:9" x14ac:dyDescent="0.35">
      <c r="A195" s="41"/>
      <c r="B195" s="95" t="s">
        <v>58</v>
      </c>
      <c r="F195" s="94"/>
      <c r="G195" s="39">
        <f>G156/10*9/5.161*0.384</f>
        <v>57947.375432668101</v>
      </c>
      <c r="H195" s="104">
        <v>0.60299999999999998</v>
      </c>
      <c r="I195" s="40">
        <v>107686.72</v>
      </c>
    </row>
    <row r="196" spans="1:9" x14ac:dyDescent="0.35">
      <c r="A196" s="52"/>
      <c r="B196" s="111" t="s">
        <v>59</v>
      </c>
      <c r="C196" s="32"/>
      <c r="D196" s="32"/>
      <c r="E196" s="32"/>
      <c r="F196" s="117"/>
      <c r="G196" s="30"/>
      <c r="H196" s="119"/>
      <c r="I196" s="56"/>
    </row>
    <row r="197" spans="1:9" x14ac:dyDescent="0.35">
      <c r="A197" s="69" t="s">
        <v>60</v>
      </c>
      <c r="B197" s="107" t="s">
        <v>85</v>
      </c>
      <c r="C197" s="120"/>
      <c r="D197" s="108" t="s">
        <v>86</v>
      </c>
      <c r="E197" s="120"/>
      <c r="F197" s="121"/>
      <c r="G197" s="130">
        <f>H197*17142.15*12</f>
        <v>1232589.1536000001</v>
      </c>
      <c r="H197" s="116">
        <v>5.992</v>
      </c>
      <c r="I197" s="68">
        <v>1004194.18</v>
      </c>
    </row>
    <row r="198" spans="1:9" x14ac:dyDescent="0.35">
      <c r="A198" s="69" t="s">
        <v>62</v>
      </c>
      <c r="B198" s="107" t="s">
        <v>63</v>
      </c>
      <c r="C198" s="120"/>
      <c r="D198" s="120"/>
      <c r="E198" s="120"/>
      <c r="F198" s="121"/>
      <c r="G198" s="131">
        <v>1117523.82</v>
      </c>
      <c r="H198" s="116">
        <v>6.3250000000000002</v>
      </c>
      <c r="I198" s="68">
        <v>1057046.51</v>
      </c>
    </row>
    <row r="199" spans="1:9" x14ac:dyDescent="0.35">
      <c r="A199" s="76"/>
      <c r="B199" s="81"/>
      <c r="G199" s="78"/>
      <c r="H199" s="83"/>
      <c r="I199" s="79"/>
    </row>
    <row r="200" spans="1:9" x14ac:dyDescent="0.35">
      <c r="A200" s="76"/>
      <c r="B200" s="81"/>
      <c r="G200" s="78"/>
      <c r="H200" s="83"/>
      <c r="I200" s="79"/>
    </row>
    <row r="201" spans="1:9" x14ac:dyDescent="0.35">
      <c r="A201" s="1" t="s">
        <v>0</v>
      </c>
      <c r="B201" s="1"/>
      <c r="C201" s="1"/>
      <c r="D201" s="1"/>
      <c r="E201" s="1"/>
      <c r="F201" s="1"/>
      <c r="G201" s="1"/>
      <c r="I201" s="82"/>
    </row>
    <row r="202" spans="1:9" x14ac:dyDescent="0.35">
      <c r="A202" s="3" t="s">
        <v>1</v>
      </c>
      <c r="B202" s="3"/>
      <c r="C202" s="3"/>
      <c r="D202" s="3"/>
      <c r="E202" s="3"/>
      <c r="F202" s="3"/>
      <c r="G202" s="3"/>
      <c r="H202" s="81"/>
      <c r="I202" s="82"/>
    </row>
    <row r="203" spans="1:9" x14ac:dyDescent="0.35">
      <c r="A203" s="4" t="s">
        <v>64</v>
      </c>
      <c r="B203" s="4"/>
      <c r="C203" s="4"/>
      <c r="D203" s="4"/>
      <c r="E203" s="4"/>
      <c r="F203" s="4"/>
      <c r="G203" s="4"/>
      <c r="H203" s="83"/>
      <c r="I203" s="82"/>
    </row>
    <row r="204" spans="1:9" x14ac:dyDescent="0.35">
      <c r="A204" s="4" t="s">
        <v>87</v>
      </c>
      <c r="B204" s="4"/>
      <c r="C204" s="4"/>
      <c r="D204" s="4"/>
      <c r="E204" s="4"/>
      <c r="F204" s="4"/>
      <c r="G204" s="6"/>
      <c r="H204" s="76"/>
      <c r="I204" s="82"/>
    </row>
    <row r="205" spans="1:9" x14ac:dyDescent="0.35">
      <c r="A205" s="6"/>
      <c r="B205" s="86" t="s">
        <v>88</v>
      </c>
      <c r="C205" s="86"/>
      <c r="D205" s="86"/>
      <c r="E205" s="86"/>
      <c r="F205" s="6">
        <v>222304.56</v>
      </c>
      <c r="G205" s="6"/>
      <c r="H205" s="76">
        <v>211189.33</v>
      </c>
      <c r="I205" s="82"/>
    </row>
    <row r="206" spans="1:9" x14ac:dyDescent="0.35">
      <c r="A206" s="6"/>
      <c r="B206" s="132" t="s">
        <v>67</v>
      </c>
      <c r="C206" s="132"/>
      <c r="D206" s="132"/>
      <c r="E206" s="132"/>
      <c r="F206" s="87">
        <v>207749.16</v>
      </c>
      <c r="G206" s="8">
        <v>178434.47</v>
      </c>
      <c r="H206" s="76">
        <v>5.3470000000000004</v>
      </c>
      <c r="I206" s="82"/>
    </row>
    <row r="207" spans="1:9" x14ac:dyDescent="0.35">
      <c r="A207" s="89"/>
      <c r="B207" s="92"/>
      <c r="C207" s="90"/>
      <c r="D207" s="90"/>
      <c r="E207" s="90"/>
      <c r="F207" s="91"/>
      <c r="G207" s="92"/>
      <c r="H207" s="15" t="s">
        <v>7</v>
      </c>
      <c r="I207" s="93" t="s">
        <v>8</v>
      </c>
    </row>
    <row r="208" spans="1:9" x14ac:dyDescent="0.35">
      <c r="A208" s="21"/>
      <c r="B208" s="95" t="s">
        <v>9</v>
      </c>
      <c r="F208" s="94"/>
      <c r="G208" s="95" t="s">
        <v>68</v>
      </c>
      <c r="H208" s="21" t="s">
        <v>10</v>
      </c>
      <c r="I208" s="96" t="s">
        <v>11</v>
      </c>
    </row>
    <row r="209" spans="1:9" x14ac:dyDescent="0.35">
      <c r="A209" s="21" t="s">
        <v>12</v>
      </c>
      <c r="B209" s="95" t="s">
        <v>13</v>
      </c>
      <c r="F209" s="94"/>
      <c r="G209" s="95" t="s">
        <v>69</v>
      </c>
      <c r="H209" s="21" t="s">
        <v>15</v>
      </c>
      <c r="I209" s="96" t="s">
        <v>16</v>
      </c>
    </row>
    <row r="210" spans="1:9" x14ac:dyDescent="0.35">
      <c r="A210" s="21" t="s">
        <v>17</v>
      </c>
      <c r="B210" s="95" t="s">
        <v>18</v>
      </c>
      <c r="F210" s="94"/>
      <c r="G210" s="95" t="s">
        <v>70</v>
      </c>
      <c r="H210" s="21" t="s">
        <v>19</v>
      </c>
      <c r="I210" s="96" t="s">
        <v>20</v>
      </c>
    </row>
    <row r="211" spans="1:9" x14ac:dyDescent="0.35">
      <c r="A211" s="21" t="s">
        <v>21</v>
      </c>
      <c r="B211" s="59"/>
      <c r="F211" s="94"/>
      <c r="G211" s="95" t="s">
        <v>71</v>
      </c>
      <c r="H211" s="21" t="s">
        <v>22</v>
      </c>
      <c r="I211" s="96" t="s">
        <v>89</v>
      </c>
    </row>
    <row r="212" spans="1:9" x14ac:dyDescent="0.35">
      <c r="A212" s="41"/>
      <c r="B212" s="59"/>
      <c r="F212" s="94"/>
      <c r="G212" s="95" t="s">
        <v>72</v>
      </c>
      <c r="H212" s="21" t="s">
        <v>24</v>
      </c>
      <c r="I212" s="96" t="s">
        <v>25</v>
      </c>
    </row>
    <row r="213" spans="1:9" x14ac:dyDescent="0.35">
      <c r="A213" s="41"/>
      <c r="B213" s="59"/>
      <c r="F213" s="94"/>
      <c r="G213" s="59"/>
      <c r="H213" s="21" t="s">
        <v>26</v>
      </c>
      <c r="I213" s="96" t="s">
        <v>27</v>
      </c>
    </row>
    <row r="214" spans="1:9" x14ac:dyDescent="0.35">
      <c r="A214" s="41"/>
      <c r="B214" s="59"/>
      <c r="F214" s="94"/>
      <c r="G214" s="59"/>
      <c r="H214" s="125" t="s">
        <v>74</v>
      </c>
      <c r="I214" s="96"/>
    </row>
    <row r="215" spans="1:9" x14ac:dyDescent="0.35">
      <c r="A215" s="43">
        <v>1</v>
      </c>
      <c r="B215" s="46"/>
      <c r="C215" s="131"/>
      <c r="D215" s="131">
        <v>2</v>
      </c>
      <c r="E215" s="131"/>
      <c r="F215" s="133"/>
      <c r="G215" s="126"/>
      <c r="H215" s="125"/>
      <c r="I215" s="43">
        <v>3</v>
      </c>
    </row>
    <row r="216" spans="1:9" x14ac:dyDescent="0.35">
      <c r="A216" s="46">
        <v>1</v>
      </c>
      <c r="B216" s="108" t="s">
        <v>75</v>
      </c>
      <c r="C216" s="120"/>
      <c r="D216" s="120"/>
      <c r="E216" s="120"/>
      <c r="F216" s="120"/>
      <c r="G216" s="120"/>
      <c r="H216" s="34"/>
      <c r="I216" s="103"/>
    </row>
    <row r="217" spans="1:9" x14ac:dyDescent="0.35">
      <c r="A217" s="35">
        <v>1.1000000000000001</v>
      </c>
      <c r="B217" s="81" t="s">
        <v>76</v>
      </c>
      <c r="G217" s="36">
        <v>19867.37</v>
      </c>
      <c r="H217" s="104">
        <v>0.82599999999999996</v>
      </c>
      <c r="I217" s="40">
        <f>H205/H206*H217</f>
        <v>32624.347593042825</v>
      </c>
    </row>
    <row r="218" spans="1:9" x14ac:dyDescent="0.35">
      <c r="A218" s="41"/>
      <c r="B218" s="81" t="s">
        <v>77</v>
      </c>
      <c r="G218" s="36"/>
      <c r="H218" s="104"/>
      <c r="I218" s="40"/>
    </row>
    <row r="219" spans="1:9" x14ac:dyDescent="0.35">
      <c r="A219" s="41"/>
      <c r="B219" s="81" t="s">
        <v>45</v>
      </c>
      <c r="G219" s="36"/>
      <c r="H219" s="104">
        <v>0.69299999999999995</v>
      </c>
      <c r="I219" s="40">
        <f>H205/H206*H219</f>
        <v>27371.27467551898</v>
      </c>
    </row>
    <row r="220" spans="1:9" x14ac:dyDescent="0.35">
      <c r="A220" s="41"/>
      <c r="B220" s="81" t="s">
        <v>46</v>
      </c>
      <c r="G220" s="36"/>
      <c r="H220" s="104"/>
      <c r="I220" s="40"/>
    </row>
    <row r="221" spans="1:9" x14ac:dyDescent="0.35">
      <c r="A221" s="41"/>
      <c r="B221" s="81" t="s">
        <v>90</v>
      </c>
      <c r="G221" s="36"/>
      <c r="H221" s="104"/>
      <c r="I221" s="40"/>
    </row>
    <row r="222" spans="1:9" x14ac:dyDescent="0.35">
      <c r="A222" s="41"/>
      <c r="B222" s="81" t="s">
        <v>34</v>
      </c>
      <c r="G222" s="36">
        <v>4372.68</v>
      </c>
      <c r="H222" s="104">
        <v>0.13300000000000001</v>
      </c>
      <c r="I222" s="40">
        <f>H205/H206*H222</f>
        <v>5253.0729175238448</v>
      </c>
    </row>
    <row r="223" spans="1:9" x14ac:dyDescent="0.35">
      <c r="A223" s="47">
        <v>1.2</v>
      </c>
      <c r="B223" s="105" t="s">
        <v>35</v>
      </c>
      <c r="C223" s="90"/>
      <c r="D223" s="90"/>
      <c r="E223" s="90"/>
      <c r="F223" s="90"/>
      <c r="G223" s="48">
        <v>0</v>
      </c>
      <c r="H223" s="109">
        <v>0</v>
      </c>
      <c r="I223" s="38">
        <v>0</v>
      </c>
    </row>
    <row r="224" spans="1:9" x14ac:dyDescent="0.35">
      <c r="A224" s="134">
        <v>1.3</v>
      </c>
      <c r="B224" s="107" t="s">
        <v>36</v>
      </c>
      <c r="C224" s="44"/>
      <c r="D224" s="44"/>
      <c r="E224" s="44"/>
      <c r="F224" s="44"/>
      <c r="G224" s="45"/>
      <c r="H224" s="116">
        <v>2.1999999999999999E-2</v>
      </c>
      <c r="I224" s="68">
        <f>H205/H206*H224</f>
        <v>868.92935477838034</v>
      </c>
    </row>
    <row r="225" spans="1:9" x14ac:dyDescent="0.35">
      <c r="A225" s="135"/>
      <c r="B225" s="95" t="s">
        <v>91</v>
      </c>
      <c r="C225" s="18"/>
      <c r="D225" s="18"/>
      <c r="E225" s="18"/>
      <c r="F225" s="18"/>
      <c r="G225" s="36"/>
      <c r="H225" s="104"/>
      <c r="I225" s="40"/>
    </row>
    <row r="226" spans="1:9" x14ac:dyDescent="0.35">
      <c r="A226" s="35">
        <v>1.4</v>
      </c>
      <c r="B226" s="95" t="s">
        <v>38</v>
      </c>
      <c r="G226" s="36">
        <v>58604.04</v>
      </c>
      <c r="H226" s="104"/>
      <c r="I226" s="40"/>
    </row>
    <row r="227" spans="1:9" x14ac:dyDescent="0.35">
      <c r="A227" s="41"/>
      <c r="B227" s="95" t="s">
        <v>39</v>
      </c>
      <c r="G227" s="36"/>
      <c r="H227" s="104"/>
      <c r="I227" s="40"/>
    </row>
    <row r="228" spans="1:9" x14ac:dyDescent="0.35">
      <c r="A228" s="35"/>
      <c r="B228" s="95" t="s">
        <v>40</v>
      </c>
      <c r="G228" s="42"/>
      <c r="H228" s="104">
        <v>1.0469999999999999</v>
      </c>
      <c r="I228" s="40">
        <v>39353.14</v>
      </c>
    </row>
    <row r="229" spans="1:9" x14ac:dyDescent="0.35">
      <c r="A229" s="41"/>
      <c r="B229" s="95" t="s">
        <v>41</v>
      </c>
      <c r="G229" s="42"/>
      <c r="H229" s="104"/>
      <c r="I229" s="40"/>
    </row>
    <row r="230" spans="1:9" x14ac:dyDescent="0.35">
      <c r="A230" s="41"/>
      <c r="B230" s="95" t="s">
        <v>42</v>
      </c>
      <c r="G230" s="42"/>
      <c r="H230" s="104"/>
      <c r="I230" s="40"/>
    </row>
    <row r="231" spans="1:9" x14ac:dyDescent="0.35">
      <c r="A231" s="52"/>
      <c r="B231" s="111" t="s">
        <v>43</v>
      </c>
      <c r="C231" s="32"/>
      <c r="D231" s="32"/>
      <c r="E231" s="32"/>
      <c r="F231" s="32"/>
      <c r="G231" s="42"/>
      <c r="H231" s="119"/>
      <c r="I231" s="56"/>
    </row>
    <row r="232" spans="1:9" x14ac:dyDescent="0.35">
      <c r="A232" s="47">
        <v>1.5</v>
      </c>
      <c r="B232" s="105" t="s">
        <v>44</v>
      </c>
      <c r="C232" s="90"/>
      <c r="D232" s="90"/>
      <c r="E232" s="90"/>
      <c r="F232" s="90"/>
      <c r="G232" s="48"/>
      <c r="H232" s="109"/>
      <c r="I232" s="38"/>
    </row>
    <row r="233" spans="1:9" x14ac:dyDescent="0.35">
      <c r="A233" s="41"/>
      <c r="B233" s="81" t="s">
        <v>45</v>
      </c>
      <c r="G233" s="36">
        <v>19534.68</v>
      </c>
      <c r="H233" s="104"/>
      <c r="I233" s="40"/>
    </row>
    <row r="234" spans="1:9" x14ac:dyDescent="0.35">
      <c r="A234" s="41"/>
      <c r="B234" s="81" t="s">
        <v>46</v>
      </c>
      <c r="G234" s="36"/>
      <c r="H234" s="104">
        <v>0.70299999999999996</v>
      </c>
      <c r="I234" s="40">
        <f>H205/H206*H234</f>
        <v>27766.242564054606</v>
      </c>
    </row>
    <row r="235" spans="1:9" x14ac:dyDescent="0.35">
      <c r="A235" s="41"/>
      <c r="B235" s="81" t="s">
        <v>47</v>
      </c>
      <c r="G235" s="36"/>
      <c r="H235" s="104"/>
      <c r="I235" s="40"/>
    </row>
    <row r="236" spans="1:9" x14ac:dyDescent="0.35">
      <c r="A236" s="52"/>
      <c r="B236" s="31" t="s">
        <v>48</v>
      </c>
      <c r="C236" s="32"/>
      <c r="D236" s="32"/>
      <c r="E236" s="32"/>
      <c r="F236" s="32"/>
      <c r="G236" s="36"/>
      <c r="H236" s="119"/>
      <c r="I236" s="56"/>
    </row>
    <row r="237" spans="1:9" x14ac:dyDescent="0.35">
      <c r="A237" s="47">
        <v>1.6</v>
      </c>
      <c r="B237" s="110" t="s">
        <v>49</v>
      </c>
      <c r="C237" s="90"/>
      <c r="D237" s="90"/>
      <c r="E237" s="90"/>
      <c r="F237" s="91"/>
      <c r="G237" s="36"/>
      <c r="H237" s="109"/>
      <c r="I237" s="38"/>
    </row>
    <row r="238" spans="1:9" x14ac:dyDescent="0.35">
      <c r="A238" s="41"/>
      <c r="B238" s="95" t="s">
        <v>50</v>
      </c>
      <c r="F238" s="94"/>
      <c r="G238" s="42">
        <v>65638.320000000007</v>
      </c>
      <c r="H238" s="104">
        <v>1.268</v>
      </c>
      <c r="I238" s="40">
        <f>H205/H206*H238</f>
        <v>50081.928266317562</v>
      </c>
    </row>
    <row r="239" spans="1:9" x14ac:dyDescent="0.35">
      <c r="A239" s="41"/>
      <c r="B239" s="95" t="s">
        <v>51</v>
      </c>
      <c r="F239" s="94"/>
      <c r="G239" s="42"/>
      <c r="H239" s="104"/>
      <c r="I239" s="40"/>
    </row>
    <row r="240" spans="1:9" x14ac:dyDescent="0.35">
      <c r="A240" s="41"/>
      <c r="B240" s="95" t="s">
        <v>52</v>
      </c>
      <c r="F240" s="94"/>
      <c r="G240" s="42"/>
      <c r="H240" s="104"/>
      <c r="I240" s="40"/>
    </row>
    <row r="241" spans="1:9" ht="15" thickBot="1" x14ac:dyDescent="0.4">
      <c r="A241" s="61">
        <v>1.7</v>
      </c>
      <c r="B241" s="110" t="s">
        <v>53</v>
      </c>
      <c r="C241" s="90"/>
      <c r="D241" s="90"/>
      <c r="E241" s="90"/>
      <c r="F241" s="91"/>
      <c r="G241" s="106">
        <v>33627.24</v>
      </c>
      <c r="H241" s="109">
        <v>1.093</v>
      </c>
      <c r="I241" s="38">
        <f>H205/H206*H241</f>
        <v>43169.990216944076</v>
      </c>
    </row>
    <row r="242" spans="1:9" x14ac:dyDescent="0.35">
      <c r="A242" s="129">
        <v>1.8</v>
      </c>
      <c r="B242" s="110" t="s">
        <v>84</v>
      </c>
      <c r="C242" s="90"/>
      <c r="D242" s="90"/>
      <c r="E242" s="90"/>
      <c r="F242" s="91"/>
      <c r="G242" s="48">
        <v>1901.28</v>
      </c>
      <c r="H242" s="109">
        <v>5.5E-2</v>
      </c>
      <c r="I242" s="38">
        <f>H205/H206*H242</f>
        <v>2172.3233869459509</v>
      </c>
    </row>
    <row r="243" spans="1:9" x14ac:dyDescent="0.35">
      <c r="A243" s="47">
        <v>1.9</v>
      </c>
      <c r="B243" s="110" t="s">
        <v>56</v>
      </c>
      <c r="C243" s="90"/>
      <c r="D243" s="90"/>
      <c r="E243" s="90"/>
      <c r="F243" s="91"/>
      <c r="G243" s="48"/>
      <c r="H243" s="109"/>
      <c r="I243" s="38"/>
    </row>
    <row r="244" spans="1:9" x14ac:dyDescent="0.35">
      <c r="A244" s="41"/>
      <c r="B244" s="95" t="s">
        <v>57</v>
      </c>
      <c r="F244" s="94"/>
      <c r="G244" s="36" t="e">
        <f>G206/H203*0.212</f>
        <v>#DIV/0!</v>
      </c>
      <c r="H244" s="104">
        <v>0.33300000000000002</v>
      </c>
      <c r="I244" s="40">
        <v>16652.43</v>
      </c>
    </row>
    <row r="245" spans="1:9" x14ac:dyDescent="0.35">
      <c r="A245" s="41"/>
      <c r="B245" s="95" t="s">
        <v>58</v>
      </c>
      <c r="F245" s="94"/>
      <c r="G245" s="42"/>
      <c r="H245" s="104"/>
      <c r="I245" s="40"/>
    </row>
    <row r="246" spans="1:9" x14ac:dyDescent="0.35">
      <c r="A246" s="52"/>
      <c r="B246" s="95" t="s">
        <v>59</v>
      </c>
      <c r="F246" s="94"/>
      <c r="G246" s="118"/>
      <c r="H246" s="119"/>
      <c r="I246" s="40"/>
    </row>
    <row r="247" spans="1:9" x14ac:dyDescent="0.35">
      <c r="A247" s="136" t="s">
        <v>60</v>
      </c>
      <c r="B247" s="107" t="s">
        <v>85</v>
      </c>
      <c r="C247" s="120"/>
      <c r="D247" s="108" t="s">
        <v>86</v>
      </c>
      <c r="E247" s="120"/>
      <c r="F247" s="121"/>
      <c r="G247" s="137">
        <v>214120.84</v>
      </c>
      <c r="H247" s="45">
        <v>5.3470000000000004</v>
      </c>
      <c r="I247" s="68">
        <v>212689.33</v>
      </c>
    </row>
    <row r="248" spans="1:9" x14ac:dyDescent="0.35">
      <c r="A248" s="138" t="s">
        <v>62</v>
      </c>
      <c r="B248" s="111" t="s">
        <v>92</v>
      </c>
      <c r="C248" s="32"/>
      <c r="D248" s="32"/>
      <c r="E248" s="32"/>
      <c r="F248" s="117"/>
      <c r="G248" s="139">
        <v>225390.36</v>
      </c>
      <c r="H248" s="140">
        <v>5.6440000000000001</v>
      </c>
      <c r="I248" s="56">
        <v>223883.51</v>
      </c>
    </row>
    <row r="249" spans="1:9" x14ac:dyDescent="0.35">
      <c r="A249" s="141" t="s">
        <v>0</v>
      </c>
      <c r="B249" s="141"/>
      <c r="C249" s="141"/>
      <c r="D249" s="141"/>
      <c r="E249" s="141"/>
      <c r="F249" s="141"/>
      <c r="G249" s="141"/>
      <c r="H249" s="83"/>
      <c r="I249" s="79"/>
    </row>
    <row r="250" spans="1:9" x14ac:dyDescent="0.35">
      <c r="A250" s="3" t="s">
        <v>1</v>
      </c>
      <c r="B250" s="3"/>
      <c r="C250" s="3"/>
      <c r="D250" s="3"/>
      <c r="E250" s="3"/>
      <c r="F250" s="3"/>
      <c r="G250" s="3"/>
      <c r="H250" s="83"/>
      <c r="I250" s="79"/>
    </row>
    <row r="251" spans="1:9" x14ac:dyDescent="0.35">
      <c r="A251" s="4" t="s">
        <v>64</v>
      </c>
      <c r="B251" s="4"/>
      <c r="C251" s="4"/>
      <c r="D251" s="4"/>
      <c r="E251" s="4"/>
      <c r="F251" s="4"/>
      <c r="G251" s="4"/>
      <c r="H251" s="83"/>
      <c r="I251" s="79"/>
    </row>
    <row r="252" spans="1:9" x14ac:dyDescent="0.35">
      <c r="A252" s="4" t="s">
        <v>93</v>
      </c>
      <c r="B252" s="4"/>
      <c r="C252" s="4"/>
      <c r="D252" s="4"/>
      <c r="E252" s="4"/>
      <c r="F252" s="4"/>
      <c r="G252" s="6"/>
      <c r="H252" s="78"/>
      <c r="I252" s="82"/>
    </row>
    <row r="253" spans="1:9" x14ac:dyDescent="0.35">
      <c r="A253" s="6"/>
      <c r="B253" s="86" t="s">
        <v>66</v>
      </c>
      <c r="C253" s="86"/>
      <c r="D253" s="86"/>
      <c r="E253" s="86"/>
      <c r="F253" s="6">
        <v>726974.82</v>
      </c>
      <c r="G253" s="6"/>
      <c r="H253" s="78">
        <v>690626.08</v>
      </c>
      <c r="I253" s="82"/>
    </row>
    <row r="254" spans="1:9" x14ac:dyDescent="0.35">
      <c r="A254" s="6"/>
      <c r="B254" s="86" t="s">
        <v>67</v>
      </c>
      <c r="C254" s="86"/>
      <c r="D254" s="86"/>
      <c r="E254" s="86"/>
      <c r="F254" s="87">
        <v>674814.65</v>
      </c>
      <c r="G254" s="8">
        <v>591170.56999999995</v>
      </c>
      <c r="H254" s="83">
        <v>5.9189999999999996</v>
      </c>
      <c r="I254" s="82"/>
    </row>
    <row r="255" spans="1:9" x14ac:dyDescent="0.35">
      <c r="A255" s="15"/>
      <c r="B255" s="92"/>
      <c r="C255" s="90"/>
      <c r="D255" s="90"/>
      <c r="E255" s="90"/>
      <c r="F255" s="91"/>
      <c r="G255" s="92"/>
      <c r="H255" s="15" t="s">
        <v>7</v>
      </c>
      <c r="I255" s="93" t="s">
        <v>8</v>
      </c>
    </row>
    <row r="256" spans="1:9" x14ac:dyDescent="0.35">
      <c r="A256" s="21"/>
      <c r="B256" s="95" t="s">
        <v>9</v>
      </c>
      <c r="F256" s="94"/>
      <c r="G256" s="95" t="s">
        <v>68</v>
      </c>
      <c r="H256" s="21" t="s">
        <v>10</v>
      </c>
      <c r="I256" s="96" t="s">
        <v>11</v>
      </c>
    </row>
    <row r="257" spans="1:9" x14ac:dyDescent="0.35">
      <c r="A257" s="21" t="s">
        <v>12</v>
      </c>
      <c r="B257" s="95" t="s">
        <v>13</v>
      </c>
      <c r="F257" s="94"/>
      <c r="G257" s="95" t="s">
        <v>69</v>
      </c>
      <c r="H257" s="21" t="s">
        <v>15</v>
      </c>
      <c r="I257" s="96" t="s">
        <v>16</v>
      </c>
    </row>
    <row r="258" spans="1:9" x14ac:dyDescent="0.35">
      <c r="A258" s="21" t="s">
        <v>17</v>
      </c>
      <c r="B258" s="95" t="s">
        <v>18</v>
      </c>
      <c r="F258" s="94"/>
      <c r="G258" s="95" t="s">
        <v>70</v>
      </c>
      <c r="H258" s="21" t="s">
        <v>19</v>
      </c>
      <c r="I258" s="96" t="s">
        <v>20</v>
      </c>
    </row>
    <row r="259" spans="1:9" x14ac:dyDescent="0.35">
      <c r="A259" s="21" t="s">
        <v>21</v>
      </c>
      <c r="B259" s="59"/>
      <c r="F259" s="94"/>
      <c r="G259" s="95" t="s">
        <v>71</v>
      </c>
      <c r="H259" s="21" t="s">
        <v>22</v>
      </c>
      <c r="I259" s="96" t="s">
        <v>23</v>
      </c>
    </row>
    <row r="260" spans="1:9" x14ac:dyDescent="0.35">
      <c r="A260" s="41"/>
      <c r="B260" s="59"/>
      <c r="F260" s="94"/>
      <c r="G260" s="95" t="s">
        <v>72</v>
      </c>
      <c r="H260" s="21" t="s">
        <v>24</v>
      </c>
      <c r="I260" s="96" t="s">
        <v>25</v>
      </c>
    </row>
    <row r="261" spans="1:9" x14ac:dyDescent="0.35">
      <c r="A261" s="41"/>
      <c r="B261" s="59"/>
      <c r="F261" s="94"/>
      <c r="G261" s="59"/>
      <c r="H261" s="21" t="s">
        <v>26</v>
      </c>
      <c r="I261" s="96" t="s">
        <v>27</v>
      </c>
    </row>
    <row r="262" spans="1:9" x14ac:dyDescent="0.35">
      <c r="A262" s="41"/>
      <c r="B262" s="59"/>
      <c r="F262" s="94"/>
      <c r="G262" s="59"/>
      <c r="H262" s="125" t="s">
        <v>74</v>
      </c>
      <c r="I262" s="96"/>
    </row>
    <row r="263" spans="1:9" x14ac:dyDescent="0.35">
      <c r="A263" s="43">
        <v>1</v>
      </c>
      <c r="B263" s="46"/>
      <c r="C263" s="120"/>
      <c r="D263" s="142">
        <v>2</v>
      </c>
      <c r="E263" s="131"/>
      <c r="F263" s="133"/>
      <c r="G263" s="126"/>
      <c r="H263" s="125"/>
      <c r="I263" s="43">
        <v>3</v>
      </c>
    </row>
    <row r="264" spans="1:9" x14ac:dyDescent="0.35">
      <c r="A264" s="46">
        <v>1</v>
      </c>
      <c r="B264" s="108" t="s">
        <v>75</v>
      </c>
      <c r="C264" s="120"/>
      <c r="D264" s="120"/>
      <c r="E264" s="120"/>
      <c r="F264" s="120"/>
      <c r="G264" s="120"/>
      <c r="H264" s="34"/>
      <c r="I264" s="103"/>
    </row>
    <row r="265" spans="1:9" x14ac:dyDescent="0.35">
      <c r="A265" s="35">
        <v>1.1000000000000001</v>
      </c>
      <c r="B265" s="81" t="s">
        <v>76</v>
      </c>
      <c r="G265" s="128">
        <v>55474.78</v>
      </c>
      <c r="H265" s="104">
        <v>0.63100000000000001</v>
      </c>
      <c r="I265" s="40">
        <v>71624.78</v>
      </c>
    </row>
    <row r="266" spans="1:9" x14ac:dyDescent="0.35">
      <c r="A266" s="41"/>
      <c r="B266" s="81" t="s">
        <v>77</v>
      </c>
      <c r="G266" s="128"/>
      <c r="H266" s="104"/>
      <c r="I266" s="40"/>
    </row>
    <row r="267" spans="1:9" x14ac:dyDescent="0.35">
      <c r="A267" s="41"/>
      <c r="B267" s="81" t="s">
        <v>45</v>
      </c>
      <c r="G267" s="128"/>
      <c r="H267" s="104">
        <v>0.52700000000000002</v>
      </c>
      <c r="I267" s="40">
        <f>H253/H254*H267</f>
        <v>61490.107139719548</v>
      </c>
    </row>
    <row r="268" spans="1:9" x14ac:dyDescent="0.35">
      <c r="A268" s="41"/>
      <c r="B268" s="81" t="s">
        <v>46</v>
      </c>
      <c r="G268" s="128"/>
      <c r="H268" s="104"/>
      <c r="I268" s="40"/>
    </row>
    <row r="269" spans="1:9" x14ac:dyDescent="0.35">
      <c r="A269" s="41"/>
      <c r="B269" s="81" t="s">
        <v>33</v>
      </c>
      <c r="G269" s="128"/>
      <c r="H269" s="104"/>
      <c r="I269" s="40"/>
    </row>
    <row r="270" spans="1:9" x14ac:dyDescent="0.35">
      <c r="A270" s="41"/>
      <c r="B270" s="81" t="s">
        <v>34</v>
      </c>
      <c r="G270" s="128">
        <v>10940.52</v>
      </c>
      <c r="H270" s="104">
        <v>0.104</v>
      </c>
      <c r="I270" s="40">
        <v>10134.67</v>
      </c>
    </row>
    <row r="271" spans="1:9" x14ac:dyDescent="0.35">
      <c r="A271" s="47">
        <v>1.2</v>
      </c>
      <c r="B271" s="105" t="s">
        <v>35</v>
      </c>
      <c r="C271" s="90"/>
      <c r="D271" s="90"/>
      <c r="E271" s="90"/>
      <c r="F271" s="90"/>
      <c r="G271" s="92">
        <v>93534.720000000001</v>
      </c>
      <c r="H271" s="109">
        <v>0.91100000000000003</v>
      </c>
      <c r="I271" s="38">
        <f>H253/H254*H271</f>
        <v>106295.04289238047</v>
      </c>
    </row>
    <row r="272" spans="1:9" x14ac:dyDescent="0.35">
      <c r="A272" s="47">
        <v>1.3</v>
      </c>
      <c r="B272" s="105" t="s">
        <v>94</v>
      </c>
      <c r="C272" s="90"/>
      <c r="D272" s="90"/>
      <c r="E272" s="90"/>
      <c r="F272" s="90"/>
      <c r="G272" s="37"/>
      <c r="H272" s="109">
        <v>2.1000000000000001E-2</v>
      </c>
      <c r="I272" s="38">
        <f>H253/H254*H272</f>
        <v>2450.2699239736444</v>
      </c>
    </row>
    <row r="273" spans="1:14" x14ac:dyDescent="0.35">
      <c r="A273" s="47">
        <v>1.4</v>
      </c>
      <c r="B273" s="110" t="s">
        <v>37</v>
      </c>
      <c r="C273" s="90"/>
      <c r="D273" s="90"/>
      <c r="E273" s="90"/>
      <c r="F273" s="90"/>
      <c r="G273" s="37">
        <v>202096.68</v>
      </c>
      <c r="H273" s="109"/>
      <c r="I273" s="38"/>
    </row>
    <row r="274" spans="1:14" x14ac:dyDescent="0.35">
      <c r="A274" s="41"/>
      <c r="B274" s="95" t="s">
        <v>38</v>
      </c>
      <c r="G274" s="39"/>
      <c r="H274" s="104"/>
      <c r="I274" s="40"/>
      <c r="N274" s="171"/>
    </row>
    <row r="275" spans="1:14" x14ac:dyDescent="0.35">
      <c r="A275" s="41"/>
      <c r="B275" s="95" t="s">
        <v>39</v>
      </c>
      <c r="G275" s="39"/>
      <c r="H275" s="104"/>
      <c r="I275" s="40"/>
    </row>
    <row r="276" spans="1:14" x14ac:dyDescent="0.35">
      <c r="A276" s="35"/>
      <c r="B276" s="95" t="s">
        <v>40</v>
      </c>
      <c r="G276" s="59"/>
      <c r="H276" s="104">
        <v>1.1080000000000001</v>
      </c>
      <c r="I276" s="40">
        <f>H253/H254*H276</f>
        <v>129280.90836965705</v>
      </c>
    </row>
    <row r="277" spans="1:14" x14ac:dyDescent="0.35">
      <c r="A277" s="41"/>
      <c r="B277" s="95" t="s">
        <v>41</v>
      </c>
      <c r="G277" s="59"/>
      <c r="H277" s="104"/>
      <c r="I277" s="40"/>
    </row>
    <row r="278" spans="1:14" x14ac:dyDescent="0.35">
      <c r="A278" s="41"/>
      <c r="B278" s="95" t="s">
        <v>42</v>
      </c>
      <c r="G278" s="59"/>
      <c r="H278" s="104"/>
      <c r="I278" s="40"/>
    </row>
    <row r="279" spans="1:14" x14ac:dyDescent="0.35">
      <c r="A279" s="52"/>
      <c r="B279" s="111" t="s">
        <v>43</v>
      </c>
      <c r="C279" s="32"/>
      <c r="D279" s="32"/>
      <c r="E279" s="32"/>
      <c r="F279" s="32"/>
      <c r="G279" s="59"/>
      <c r="H279" s="119"/>
      <c r="I279" s="56"/>
    </row>
    <row r="280" spans="1:14" x14ac:dyDescent="0.35">
      <c r="A280" s="47">
        <v>1.5</v>
      </c>
      <c r="B280" s="105" t="s">
        <v>44</v>
      </c>
      <c r="C280" s="90"/>
      <c r="D280" s="90"/>
      <c r="E280" s="90"/>
      <c r="F280" s="90"/>
      <c r="G280" s="127">
        <v>49576.2</v>
      </c>
      <c r="H280" s="109"/>
      <c r="I280" s="38"/>
    </row>
    <row r="281" spans="1:14" x14ac:dyDescent="0.35">
      <c r="A281" s="41"/>
      <c r="B281" s="81" t="s">
        <v>45</v>
      </c>
      <c r="G281" s="128"/>
      <c r="H281" s="104"/>
      <c r="I281" s="40"/>
    </row>
    <row r="282" spans="1:14" x14ac:dyDescent="0.35">
      <c r="A282" s="41"/>
      <c r="B282" s="81" t="s">
        <v>46</v>
      </c>
      <c r="G282" s="128"/>
      <c r="H282" s="104">
        <v>0.54100000000000004</v>
      </c>
      <c r="I282" s="40">
        <f>H253/H254*H282</f>
        <v>63123.620422368644</v>
      </c>
    </row>
    <row r="283" spans="1:14" x14ac:dyDescent="0.35">
      <c r="A283" s="41"/>
      <c r="B283" s="81" t="s">
        <v>47</v>
      </c>
      <c r="G283" s="128"/>
      <c r="H283" s="104"/>
      <c r="I283" s="40"/>
    </row>
    <row r="284" spans="1:14" x14ac:dyDescent="0.35">
      <c r="A284" s="52"/>
      <c r="B284" s="31" t="s">
        <v>48</v>
      </c>
      <c r="C284" s="32"/>
      <c r="D284" s="32"/>
      <c r="E284" s="32"/>
      <c r="F284" s="32"/>
      <c r="G284" s="128"/>
      <c r="H284" s="119"/>
      <c r="I284" s="56"/>
    </row>
    <row r="285" spans="1:14" x14ac:dyDescent="0.35">
      <c r="A285" s="47">
        <v>1.6</v>
      </c>
      <c r="B285" s="110" t="s">
        <v>49</v>
      </c>
      <c r="C285" s="90"/>
      <c r="D285" s="90"/>
      <c r="E285" s="90"/>
      <c r="F285" s="91"/>
      <c r="G285" s="39">
        <v>109545.12</v>
      </c>
      <c r="H285" s="109"/>
      <c r="I285" s="38"/>
    </row>
    <row r="286" spans="1:14" x14ac:dyDescent="0.35">
      <c r="A286" s="41"/>
      <c r="B286" s="95" t="s">
        <v>50</v>
      </c>
      <c r="F286" s="94"/>
      <c r="G286" s="59"/>
      <c r="H286" s="104"/>
      <c r="I286" s="40"/>
    </row>
    <row r="287" spans="1:14" x14ac:dyDescent="0.35">
      <c r="A287" s="41"/>
      <c r="B287" s="95" t="s">
        <v>51</v>
      </c>
      <c r="F287" s="94"/>
      <c r="G287" s="59"/>
      <c r="H287" s="104">
        <v>1.1399999999999999</v>
      </c>
      <c r="I287" s="40">
        <f>H253/H254*H287</f>
        <v>133014.6530157121</v>
      </c>
    </row>
    <row r="288" spans="1:14" x14ac:dyDescent="0.35">
      <c r="A288" s="41"/>
      <c r="B288" s="95" t="s">
        <v>52</v>
      </c>
      <c r="F288" s="94"/>
      <c r="G288" s="59"/>
      <c r="H288" s="104"/>
      <c r="I288" s="40"/>
    </row>
    <row r="289" spans="1:9" ht="15" thickBot="1" x14ac:dyDescent="0.4">
      <c r="A289" s="61">
        <v>1.7</v>
      </c>
      <c r="B289" s="110" t="s">
        <v>53</v>
      </c>
      <c r="C289" s="90"/>
      <c r="D289" s="90"/>
      <c r="E289" s="90"/>
      <c r="F289" s="91"/>
      <c r="G289" s="92">
        <v>137324.64000000001</v>
      </c>
      <c r="H289" s="109">
        <v>1.0189999999999999</v>
      </c>
      <c r="I289" s="38">
        <f>H253/H254*H289</f>
        <v>118896.43107281634</v>
      </c>
    </row>
    <row r="290" spans="1:9" x14ac:dyDescent="0.35">
      <c r="A290" s="129">
        <v>1.8</v>
      </c>
      <c r="B290" s="110" t="s">
        <v>84</v>
      </c>
      <c r="C290" s="90"/>
      <c r="D290" s="90"/>
      <c r="E290" s="90"/>
      <c r="F290" s="91"/>
      <c r="G290" s="37">
        <v>3089.76</v>
      </c>
      <c r="H290" s="109">
        <v>2.9000000000000001E-2</v>
      </c>
      <c r="I290" s="38">
        <f>H253/H254*H290</f>
        <v>3383.7060854874135</v>
      </c>
    </row>
    <row r="291" spans="1:9" x14ac:dyDescent="0.35">
      <c r="A291" s="47">
        <v>1.9</v>
      </c>
      <c r="B291" s="110" t="s">
        <v>56</v>
      </c>
      <c r="C291" s="90"/>
      <c r="D291" s="90"/>
      <c r="E291" s="90"/>
      <c r="F291" s="91"/>
      <c r="G291" s="37">
        <v>46346.04</v>
      </c>
      <c r="H291" s="109"/>
      <c r="I291" s="38"/>
    </row>
    <row r="292" spans="1:9" x14ac:dyDescent="0.35">
      <c r="A292" s="41"/>
      <c r="B292" s="95" t="s">
        <v>57</v>
      </c>
      <c r="F292" s="94"/>
      <c r="G292" s="39"/>
      <c r="H292" s="104"/>
      <c r="I292" s="40"/>
    </row>
    <row r="293" spans="1:9" x14ac:dyDescent="0.35">
      <c r="A293" s="41"/>
      <c r="B293" s="95" t="s">
        <v>58</v>
      </c>
      <c r="F293" s="94"/>
      <c r="G293" s="59" t="e">
        <f>G254/10*9/H252*0.33</f>
        <v>#DIV/0!</v>
      </c>
      <c r="H293" s="104">
        <v>0.51900000000000002</v>
      </c>
      <c r="I293" s="40">
        <v>66556.67</v>
      </c>
    </row>
    <row r="294" spans="1:9" x14ac:dyDescent="0.35">
      <c r="A294" s="52"/>
      <c r="B294" s="111" t="s">
        <v>59</v>
      </c>
      <c r="C294" s="32"/>
      <c r="D294" s="32"/>
      <c r="E294" s="32"/>
      <c r="F294" s="117"/>
      <c r="G294" s="60"/>
      <c r="H294" s="119"/>
      <c r="I294" s="56"/>
    </row>
    <row r="295" spans="1:9" x14ac:dyDescent="0.35">
      <c r="A295" s="69" t="s">
        <v>60</v>
      </c>
      <c r="B295" s="107" t="s">
        <v>85</v>
      </c>
      <c r="C295" s="120"/>
      <c r="D295" s="108" t="s">
        <v>86</v>
      </c>
      <c r="E295" s="120"/>
      <c r="F295" s="121"/>
      <c r="G295" s="143">
        <v>708672.75</v>
      </c>
      <c r="H295" s="43">
        <v>5.9189999999999996</v>
      </c>
      <c r="I295" s="68">
        <v>694626.08</v>
      </c>
    </row>
    <row r="296" spans="1:9" x14ac:dyDescent="0.35">
      <c r="A296" s="123" t="s">
        <v>62</v>
      </c>
      <c r="B296" s="111" t="s">
        <v>85</v>
      </c>
      <c r="C296" s="32"/>
      <c r="D296" s="31" t="s">
        <v>95</v>
      </c>
      <c r="E296" s="32"/>
      <c r="F296" s="117"/>
      <c r="G296" s="144">
        <v>745890</v>
      </c>
      <c r="H296" s="112">
        <v>6.2469999999999999</v>
      </c>
      <c r="I296" s="56">
        <v>731185.34</v>
      </c>
    </row>
    <row r="297" spans="1:9" x14ac:dyDescent="0.35">
      <c r="A297" s="76"/>
      <c r="B297" s="81"/>
      <c r="D297" s="81"/>
      <c r="G297" s="145"/>
      <c r="H297" s="78"/>
      <c r="I297" s="79"/>
    </row>
    <row r="298" spans="1:9" x14ac:dyDescent="0.35">
      <c r="A298" s="76"/>
      <c r="B298" s="81"/>
      <c r="D298" s="81"/>
      <c r="G298" s="145"/>
      <c r="H298" s="78"/>
      <c r="I298" s="79"/>
    </row>
    <row r="299" spans="1:9" x14ac:dyDescent="0.35">
      <c r="A299" s="1" t="s">
        <v>0</v>
      </c>
      <c r="B299" s="1"/>
      <c r="C299" s="1"/>
      <c r="D299" s="1"/>
      <c r="E299" s="1"/>
      <c r="F299" s="1"/>
      <c r="G299" s="1"/>
      <c r="H299" s="78"/>
      <c r="I299" s="79"/>
    </row>
    <row r="300" spans="1:9" x14ac:dyDescent="0.35">
      <c r="A300" s="3" t="s">
        <v>1</v>
      </c>
      <c r="B300" s="3"/>
      <c r="C300" s="3"/>
      <c r="D300" s="3"/>
      <c r="E300" s="3"/>
      <c r="F300" s="3"/>
      <c r="G300" s="3"/>
      <c r="H300" s="78"/>
      <c r="I300" s="79"/>
    </row>
    <row r="301" spans="1:9" x14ac:dyDescent="0.35">
      <c r="A301" s="4" t="s">
        <v>64</v>
      </c>
      <c r="B301" s="4"/>
      <c r="C301" s="4"/>
      <c r="D301" s="4"/>
      <c r="E301" s="4"/>
      <c r="F301" s="4"/>
      <c r="G301" s="4"/>
      <c r="H301" s="78"/>
      <c r="I301" s="82"/>
    </row>
    <row r="302" spans="1:9" x14ac:dyDescent="0.35">
      <c r="A302" s="4" t="s">
        <v>96</v>
      </c>
      <c r="B302" s="4"/>
      <c r="C302" s="4"/>
      <c r="D302" s="4"/>
      <c r="E302" s="4"/>
      <c r="F302" s="4"/>
      <c r="G302" s="6"/>
      <c r="H302" s="83"/>
      <c r="I302" s="82"/>
    </row>
    <row r="303" spans="1:9" x14ac:dyDescent="0.35">
      <c r="A303" s="6"/>
      <c r="B303" s="86" t="s">
        <v>66</v>
      </c>
      <c r="C303" s="86"/>
      <c r="D303" s="86"/>
      <c r="E303" s="86"/>
      <c r="F303" s="6">
        <v>870229.73</v>
      </c>
      <c r="G303" s="6"/>
      <c r="H303" s="83">
        <v>826718.24</v>
      </c>
      <c r="I303" s="82"/>
    </row>
    <row r="304" spans="1:9" x14ac:dyDescent="0.35">
      <c r="A304" s="6"/>
      <c r="B304" s="86" t="s">
        <v>97</v>
      </c>
      <c r="C304" s="86"/>
      <c r="D304" s="86"/>
      <c r="E304" s="86"/>
      <c r="F304" s="87">
        <v>820495.02</v>
      </c>
      <c r="G304" s="8">
        <v>720174.92</v>
      </c>
      <c r="H304" s="78">
        <v>6.0369999999999999</v>
      </c>
      <c r="I304" s="82"/>
    </row>
    <row r="305" spans="1:9" x14ac:dyDescent="0.35">
      <c r="A305" s="89"/>
      <c r="B305" s="92"/>
      <c r="C305" s="90"/>
      <c r="D305" s="90"/>
      <c r="E305" s="90"/>
      <c r="F305" s="91"/>
      <c r="G305" s="92"/>
      <c r="H305" s="15" t="s">
        <v>7</v>
      </c>
      <c r="I305" s="93" t="s">
        <v>8</v>
      </c>
    </row>
    <row r="306" spans="1:9" x14ac:dyDescent="0.35">
      <c r="A306" s="21"/>
      <c r="B306" s="95" t="s">
        <v>9</v>
      </c>
      <c r="F306" s="94"/>
      <c r="G306" s="95" t="s">
        <v>68</v>
      </c>
      <c r="H306" s="21" t="s">
        <v>10</v>
      </c>
      <c r="I306" s="96" t="s">
        <v>11</v>
      </c>
    </row>
    <row r="307" spans="1:9" x14ac:dyDescent="0.35">
      <c r="A307" s="21" t="s">
        <v>12</v>
      </c>
      <c r="B307" s="95" t="s">
        <v>13</v>
      </c>
      <c r="F307" s="94"/>
      <c r="G307" s="95" t="s">
        <v>69</v>
      </c>
      <c r="H307" s="21" t="s">
        <v>15</v>
      </c>
      <c r="I307" s="96" t="s">
        <v>16</v>
      </c>
    </row>
    <row r="308" spans="1:9" x14ac:dyDescent="0.35">
      <c r="A308" s="21" t="s">
        <v>17</v>
      </c>
      <c r="B308" s="95" t="s">
        <v>18</v>
      </c>
      <c r="F308" s="94"/>
      <c r="G308" s="95" t="s">
        <v>70</v>
      </c>
      <c r="H308" s="21" t="s">
        <v>19</v>
      </c>
      <c r="I308" s="96" t="s">
        <v>20</v>
      </c>
    </row>
    <row r="309" spans="1:9" x14ac:dyDescent="0.35">
      <c r="A309" s="21" t="s">
        <v>21</v>
      </c>
      <c r="B309" s="59"/>
      <c r="F309" s="94"/>
      <c r="G309" s="95" t="s">
        <v>71</v>
      </c>
      <c r="H309" s="21" t="s">
        <v>22</v>
      </c>
      <c r="I309" s="96" t="s">
        <v>23</v>
      </c>
    </row>
    <row r="310" spans="1:9" x14ac:dyDescent="0.35">
      <c r="A310" s="41"/>
      <c r="B310" s="59"/>
      <c r="F310" s="94"/>
      <c r="G310" s="95" t="s">
        <v>72</v>
      </c>
      <c r="H310" s="21" t="s">
        <v>24</v>
      </c>
      <c r="I310" s="96" t="s">
        <v>25</v>
      </c>
    </row>
    <row r="311" spans="1:9" x14ac:dyDescent="0.35">
      <c r="A311" s="41"/>
      <c r="B311" s="59"/>
      <c r="F311" s="94"/>
      <c r="G311" s="59"/>
      <c r="H311" s="21" t="s">
        <v>26</v>
      </c>
      <c r="I311" s="96" t="s">
        <v>27</v>
      </c>
    </row>
    <row r="312" spans="1:9" x14ac:dyDescent="0.35">
      <c r="A312" s="41"/>
      <c r="B312" s="59"/>
      <c r="F312" s="94"/>
      <c r="G312" s="59"/>
      <c r="H312" s="125" t="s">
        <v>74</v>
      </c>
      <c r="I312" s="96"/>
    </row>
    <row r="313" spans="1:9" x14ac:dyDescent="0.35">
      <c r="A313" s="43">
        <v>1</v>
      </c>
      <c r="B313" s="126"/>
      <c r="C313" s="120"/>
      <c r="D313" s="131">
        <v>2</v>
      </c>
      <c r="E313" s="120"/>
      <c r="F313" s="121"/>
      <c r="G313" s="126"/>
      <c r="H313" s="53"/>
      <c r="I313" s="43">
        <v>3</v>
      </c>
    </row>
    <row r="314" spans="1:9" x14ac:dyDescent="0.35">
      <c r="A314" s="46">
        <v>1</v>
      </c>
      <c r="B314" s="108" t="s">
        <v>75</v>
      </c>
      <c r="C314" s="120"/>
      <c r="D314" s="120"/>
      <c r="E314" s="120"/>
      <c r="F314" s="120"/>
      <c r="G314" s="120"/>
      <c r="H314" s="126"/>
      <c r="I314" s="103"/>
    </row>
    <row r="315" spans="1:9" x14ac:dyDescent="0.35">
      <c r="A315" s="35">
        <v>1.1000000000000001</v>
      </c>
      <c r="B315" s="81" t="s">
        <v>76</v>
      </c>
      <c r="G315" s="128">
        <f>K267*H315*12</f>
        <v>0</v>
      </c>
      <c r="H315" s="36">
        <v>0.625</v>
      </c>
      <c r="I315" s="38">
        <f>H303/H304*H315</f>
        <v>85588.686433659095</v>
      </c>
    </row>
    <row r="316" spans="1:9" x14ac:dyDescent="0.35">
      <c r="A316" s="41"/>
      <c r="B316" s="81" t="s">
        <v>77</v>
      </c>
      <c r="G316" s="128"/>
      <c r="H316" s="39"/>
      <c r="I316" s="40"/>
    </row>
    <row r="317" spans="1:9" x14ac:dyDescent="0.35">
      <c r="A317" s="41"/>
      <c r="B317" s="81" t="s">
        <v>45</v>
      </c>
      <c r="G317" s="128"/>
      <c r="H317" s="39"/>
      <c r="I317" s="40"/>
    </row>
    <row r="318" spans="1:9" x14ac:dyDescent="0.35">
      <c r="A318" s="41"/>
      <c r="B318" s="81" t="s">
        <v>46</v>
      </c>
      <c r="G318" s="128"/>
      <c r="H318" s="39">
        <v>0.52100000000000002</v>
      </c>
      <c r="I318" s="40">
        <f>H303/H304*H318</f>
        <v>71346.729011098229</v>
      </c>
    </row>
    <row r="319" spans="1:9" x14ac:dyDescent="0.35">
      <c r="A319" s="41"/>
      <c r="B319" s="81" t="s">
        <v>33</v>
      </c>
      <c r="G319" s="128"/>
      <c r="H319" s="128"/>
      <c r="I319" s="40"/>
    </row>
    <row r="320" spans="1:9" x14ac:dyDescent="0.35">
      <c r="A320" s="41"/>
      <c r="B320" s="81" t="s">
        <v>34</v>
      </c>
      <c r="G320" s="128">
        <v>12937.2</v>
      </c>
      <c r="H320" s="39">
        <v>0.104</v>
      </c>
      <c r="I320" s="40">
        <f>H303/H304*H320</f>
        <v>14241.957422560872</v>
      </c>
    </row>
    <row r="321" spans="1:9" x14ac:dyDescent="0.35">
      <c r="A321" s="47">
        <v>1.2</v>
      </c>
      <c r="B321" s="105" t="s">
        <v>35</v>
      </c>
      <c r="C321" s="90"/>
      <c r="D321" s="90"/>
      <c r="E321" s="90"/>
      <c r="F321" s="90"/>
      <c r="G321" s="92">
        <v>109136.64</v>
      </c>
      <c r="H321" s="146">
        <v>0.89700000000000002</v>
      </c>
      <c r="I321" s="38">
        <f>H303/H304*H321</f>
        <v>122836.88276958754</v>
      </c>
    </row>
    <row r="322" spans="1:9" x14ac:dyDescent="0.35">
      <c r="A322" s="47">
        <v>1.3</v>
      </c>
      <c r="B322" s="105" t="s">
        <v>98</v>
      </c>
      <c r="C322" s="90"/>
      <c r="D322" s="90"/>
      <c r="E322" s="90"/>
      <c r="F322" s="90"/>
      <c r="G322" s="37">
        <v>497.64</v>
      </c>
      <c r="H322" s="37">
        <v>1.4999999999999999E-2</v>
      </c>
      <c r="I322" s="38">
        <f>H303/H304*H322</f>
        <v>2054.1284744078184</v>
      </c>
    </row>
    <row r="323" spans="1:9" x14ac:dyDescent="0.35">
      <c r="A323" s="47">
        <v>1.4</v>
      </c>
      <c r="B323" s="110" t="s">
        <v>37</v>
      </c>
      <c r="C323" s="90"/>
      <c r="D323" s="90"/>
      <c r="E323" s="90"/>
      <c r="F323" s="90"/>
      <c r="G323" s="37">
        <v>224575.92</v>
      </c>
      <c r="H323" s="92"/>
      <c r="I323" s="38"/>
    </row>
    <row r="324" spans="1:9" x14ac:dyDescent="0.35">
      <c r="A324" s="41"/>
      <c r="B324" s="95" t="s">
        <v>38</v>
      </c>
      <c r="G324" s="39"/>
      <c r="H324" s="59"/>
      <c r="I324" s="40"/>
    </row>
    <row r="325" spans="1:9" x14ac:dyDescent="0.35">
      <c r="A325" s="41"/>
      <c r="B325" s="95" t="s">
        <v>39</v>
      </c>
      <c r="G325" s="39"/>
      <c r="H325" s="59"/>
      <c r="I325" s="40"/>
    </row>
    <row r="326" spans="1:9" x14ac:dyDescent="0.35">
      <c r="A326" s="35"/>
      <c r="B326" s="95" t="s">
        <v>40</v>
      </c>
      <c r="G326" s="59"/>
      <c r="H326" s="39">
        <v>1.2010000000000001</v>
      </c>
      <c r="I326" s="40">
        <v>159467.22</v>
      </c>
    </row>
    <row r="327" spans="1:9" x14ac:dyDescent="0.35">
      <c r="A327" s="41"/>
      <c r="B327" s="95" t="s">
        <v>41</v>
      </c>
      <c r="G327" s="59"/>
      <c r="H327" s="59"/>
      <c r="I327" s="40"/>
    </row>
    <row r="328" spans="1:9" x14ac:dyDescent="0.35">
      <c r="A328" s="41"/>
      <c r="B328" s="95" t="s">
        <v>42</v>
      </c>
      <c r="G328" s="59"/>
      <c r="H328" s="59"/>
      <c r="I328" s="40"/>
    </row>
    <row r="329" spans="1:9" x14ac:dyDescent="0.35">
      <c r="A329" s="52"/>
      <c r="B329" s="111" t="s">
        <v>43</v>
      </c>
      <c r="C329" s="32"/>
      <c r="D329" s="32"/>
      <c r="E329" s="32"/>
      <c r="F329" s="32"/>
      <c r="G329" s="59"/>
      <c r="H329" s="60"/>
      <c r="I329" s="56"/>
    </row>
    <row r="330" spans="1:9" x14ac:dyDescent="0.35">
      <c r="A330" s="47">
        <v>1.5</v>
      </c>
      <c r="B330" s="105" t="s">
        <v>44</v>
      </c>
      <c r="C330" s="90"/>
      <c r="D330" s="90"/>
      <c r="E330" s="90"/>
      <c r="F330" s="90"/>
      <c r="G330" s="37">
        <v>58714.8</v>
      </c>
      <c r="H330" s="48"/>
      <c r="I330" s="38"/>
    </row>
    <row r="331" spans="1:9" x14ac:dyDescent="0.35">
      <c r="A331" s="41"/>
      <c r="B331" s="81" t="s">
        <v>45</v>
      </c>
      <c r="G331" s="128"/>
      <c r="H331" s="36"/>
      <c r="I331" s="40"/>
    </row>
    <row r="332" spans="1:9" x14ac:dyDescent="0.35">
      <c r="A332" s="41"/>
      <c r="B332" s="81" t="s">
        <v>46</v>
      </c>
      <c r="G332" s="39"/>
      <c r="H332" s="36">
        <v>0.47499999999999998</v>
      </c>
      <c r="I332" s="40">
        <f>H303/H304*H332</f>
        <v>65047.401689580911</v>
      </c>
    </row>
    <row r="333" spans="1:9" x14ac:dyDescent="0.35">
      <c r="A333" s="41"/>
      <c r="B333" s="81" t="s">
        <v>47</v>
      </c>
      <c r="G333" s="128"/>
      <c r="H333" s="36"/>
      <c r="I333" s="40"/>
    </row>
    <row r="334" spans="1:9" x14ac:dyDescent="0.35">
      <c r="A334" s="52"/>
      <c r="B334" s="31" t="s">
        <v>48</v>
      </c>
      <c r="C334" s="32"/>
      <c r="D334" s="32"/>
      <c r="E334" s="32"/>
      <c r="F334" s="32"/>
      <c r="G334" s="39"/>
      <c r="H334" s="140"/>
      <c r="I334" s="56"/>
    </row>
    <row r="335" spans="1:9" x14ac:dyDescent="0.35">
      <c r="A335" s="47">
        <v>1.6</v>
      </c>
      <c r="B335" s="110" t="s">
        <v>49</v>
      </c>
      <c r="C335" s="90"/>
      <c r="D335" s="90"/>
      <c r="E335" s="90"/>
      <c r="F335" s="91"/>
      <c r="G335" s="39">
        <v>135674.4</v>
      </c>
      <c r="H335" s="48"/>
      <c r="I335" s="38"/>
    </row>
    <row r="336" spans="1:9" x14ac:dyDescent="0.35">
      <c r="A336" s="41"/>
      <c r="B336" s="95" t="s">
        <v>50</v>
      </c>
      <c r="F336" s="94"/>
      <c r="G336" s="59"/>
      <c r="H336" s="36"/>
      <c r="I336" s="40"/>
    </row>
    <row r="337" spans="1:9" x14ac:dyDescent="0.35">
      <c r="A337" s="41"/>
      <c r="B337" s="95" t="s">
        <v>51</v>
      </c>
      <c r="F337" s="94"/>
      <c r="G337" s="59"/>
      <c r="H337" s="36">
        <v>1.0309999999999999</v>
      </c>
      <c r="I337" s="40">
        <f>H303/H304*H337</f>
        <v>141187.09714096403</v>
      </c>
    </row>
    <row r="338" spans="1:9" x14ac:dyDescent="0.35">
      <c r="A338" s="41"/>
      <c r="B338" s="95" t="s">
        <v>52</v>
      </c>
      <c r="F338" s="94"/>
      <c r="G338" s="59"/>
      <c r="H338" s="42"/>
      <c r="I338" s="40"/>
    </row>
    <row r="339" spans="1:9" ht="15" thickBot="1" x14ac:dyDescent="0.4">
      <c r="A339" s="61">
        <v>1.7</v>
      </c>
      <c r="B339" s="110" t="s">
        <v>53</v>
      </c>
      <c r="C339" s="90"/>
      <c r="D339" s="90"/>
      <c r="E339" s="90"/>
      <c r="F339" s="91"/>
      <c r="G339" s="92">
        <v>189413.4</v>
      </c>
      <c r="H339" s="48">
        <v>1.113</v>
      </c>
      <c r="I339" s="38">
        <f>H303/H304*H339</f>
        <v>152416.33280106011</v>
      </c>
    </row>
    <row r="340" spans="1:9" x14ac:dyDescent="0.35">
      <c r="A340" s="129">
        <v>1.8</v>
      </c>
      <c r="B340" s="110" t="s">
        <v>99</v>
      </c>
      <c r="C340" s="90"/>
      <c r="D340" s="90"/>
      <c r="E340" s="90"/>
      <c r="F340" s="91"/>
      <c r="G340" s="37">
        <v>3317.28</v>
      </c>
      <c r="H340" s="48">
        <v>2.7E-2</v>
      </c>
      <c r="I340" s="38">
        <f>H303/H304*H340</f>
        <v>3697.4312539340731</v>
      </c>
    </row>
    <row r="341" spans="1:9" x14ac:dyDescent="0.35">
      <c r="A341" s="47">
        <v>1.9</v>
      </c>
      <c r="B341" s="110" t="s">
        <v>56</v>
      </c>
      <c r="C341" s="90"/>
      <c r="D341" s="90"/>
      <c r="E341" s="90"/>
      <c r="F341" s="91"/>
      <c r="G341" s="37"/>
      <c r="H341" s="48"/>
      <c r="I341" s="38"/>
    </row>
    <row r="342" spans="1:9" x14ac:dyDescent="0.35">
      <c r="A342" s="41"/>
      <c r="B342" s="95" t="s">
        <v>57</v>
      </c>
      <c r="F342" s="94"/>
      <c r="G342" s="39" t="e">
        <f>G304/10*9/H302*0.416</f>
        <v>#DIV/0!</v>
      </c>
      <c r="H342" s="36">
        <v>0.65300000000000002</v>
      </c>
      <c r="I342" s="40">
        <v>98423.06</v>
      </c>
    </row>
    <row r="343" spans="1:9" x14ac:dyDescent="0.35">
      <c r="A343" s="41"/>
      <c r="B343" s="95" t="s">
        <v>58</v>
      </c>
      <c r="F343" s="94"/>
      <c r="G343" s="59"/>
      <c r="H343" s="36"/>
      <c r="I343" s="40"/>
    </row>
    <row r="344" spans="1:9" x14ac:dyDescent="0.35">
      <c r="A344" s="52"/>
      <c r="B344" s="111" t="s">
        <v>59</v>
      </c>
      <c r="C344" s="32"/>
      <c r="D344" s="32"/>
      <c r="E344" s="32"/>
      <c r="F344" s="117"/>
      <c r="G344" s="60"/>
      <c r="H344" s="140"/>
      <c r="I344" s="56"/>
    </row>
    <row r="345" spans="1:9" x14ac:dyDescent="0.35">
      <c r="A345" s="69" t="s">
        <v>60</v>
      </c>
      <c r="B345" s="107" t="s">
        <v>85</v>
      </c>
      <c r="C345" s="120"/>
      <c r="D345" s="108" t="s">
        <v>86</v>
      </c>
      <c r="E345" s="120"/>
      <c r="F345" s="121"/>
      <c r="G345" s="120">
        <v>868117.1</v>
      </c>
      <c r="H345" s="45">
        <v>6.0369999999999999</v>
      </c>
      <c r="I345" s="68">
        <f>H303/H304*H345</f>
        <v>826718.23999999987</v>
      </c>
    </row>
    <row r="346" spans="1:9" x14ac:dyDescent="0.35">
      <c r="A346" s="123" t="s">
        <v>62</v>
      </c>
      <c r="B346" s="111" t="s">
        <v>85</v>
      </c>
      <c r="C346" s="32"/>
      <c r="D346" s="31" t="s">
        <v>100</v>
      </c>
      <c r="E346" s="32"/>
      <c r="F346" s="117"/>
      <c r="G346" s="147">
        <v>913807.47</v>
      </c>
      <c r="H346" s="148">
        <v>6.3719999999999999</v>
      </c>
      <c r="I346" s="56">
        <v>830718.24</v>
      </c>
    </row>
    <row r="347" spans="1:9" x14ac:dyDescent="0.35">
      <c r="A347" s="123"/>
      <c r="B347" s="111"/>
      <c r="C347" s="32"/>
      <c r="D347" s="31"/>
      <c r="E347" s="32"/>
      <c r="F347" s="117"/>
      <c r="G347" s="147"/>
      <c r="H347" s="148"/>
      <c r="I347" s="56">
        <v>874440.25</v>
      </c>
    </row>
    <row r="348" spans="1:9" x14ac:dyDescent="0.35">
      <c r="A348" s="76"/>
      <c r="B348" s="81"/>
      <c r="D348" s="81"/>
      <c r="G348" s="149"/>
      <c r="H348" s="150"/>
      <c r="I348" s="79"/>
    </row>
    <row r="349" spans="1:9" x14ac:dyDescent="0.35">
      <c r="A349" s="1" t="s">
        <v>0</v>
      </c>
      <c r="B349" s="1"/>
      <c r="C349" s="1"/>
      <c r="D349" s="1"/>
      <c r="E349" s="1"/>
      <c r="F349" s="1"/>
      <c r="G349" s="1"/>
      <c r="H349" s="78"/>
      <c r="I349" s="82"/>
    </row>
    <row r="350" spans="1:9" x14ac:dyDescent="0.35">
      <c r="A350" s="3" t="s">
        <v>1</v>
      </c>
      <c r="B350" s="3"/>
      <c r="C350" s="3"/>
      <c r="D350" s="3"/>
      <c r="E350" s="3"/>
      <c r="F350" s="3"/>
      <c r="G350" s="3"/>
      <c r="H350" s="78"/>
      <c r="I350" s="82"/>
    </row>
    <row r="351" spans="1:9" x14ac:dyDescent="0.35">
      <c r="A351" s="4" t="s">
        <v>64</v>
      </c>
      <c r="B351" s="4"/>
      <c r="C351" s="4"/>
      <c r="D351" s="4"/>
      <c r="E351" s="4"/>
      <c r="F351" s="4"/>
      <c r="G351" s="4"/>
      <c r="I351" s="82"/>
    </row>
    <row r="352" spans="1:9" x14ac:dyDescent="0.35">
      <c r="A352" s="4" t="s">
        <v>101</v>
      </c>
      <c r="B352" s="4"/>
      <c r="C352" s="4"/>
      <c r="D352" s="4"/>
      <c r="E352" s="4"/>
      <c r="F352" s="4"/>
      <c r="G352" s="6"/>
      <c r="H352" s="83"/>
      <c r="I352" s="82"/>
    </row>
    <row r="353" spans="1:9" x14ac:dyDescent="0.35">
      <c r="A353" s="6"/>
      <c r="B353" s="86" t="s">
        <v>66</v>
      </c>
      <c r="C353" s="86"/>
      <c r="D353" s="86"/>
      <c r="E353" s="86"/>
      <c r="F353" s="6">
        <v>153726.91</v>
      </c>
      <c r="G353" s="6"/>
      <c r="H353" s="83">
        <v>146040.56</v>
      </c>
      <c r="I353" s="82"/>
    </row>
    <row r="354" spans="1:9" x14ac:dyDescent="0.35">
      <c r="A354" s="6"/>
      <c r="B354" s="86" t="s">
        <v>102</v>
      </c>
      <c r="C354" s="86"/>
      <c r="D354" s="86"/>
      <c r="E354" s="86"/>
      <c r="F354" s="87">
        <v>144017.76999999999</v>
      </c>
      <c r="G354" s="8">
        <v>120377.44</v>
      </c>
      <c r="H354" s="78">
        <v>3.3250000000000002</v>
      </c>
      <c r="I354" s="82"/>
    </row>
    <row r="355" spans="1:9" x14ac:dyDescent="0.35">
      <c r="A355" s="89"/>
      <c r="B355" s="92"/>
      <c r="C355" s="90"/>
      <c r="D355" s="90"/>
      <c r="E355" s="90"/>
      <c r="F355" s="91"/>
      <c r="G355" s="92"/>
      <c r="H355" s="15" t="s">
        <v>7</v>
      </c>
      <c r="I355" s="93" t="s">
        <v>8</v>
      </c>
    </row>
    <row r="356" spans="1:9" x14ac:dyDescent="0.35">
      <c r="A356" s="21"/>
      <c r="B356" s="95" t="s">
        <v>9</v>
      </c>
      <c r="F356" s="94"/>
      <c r="G356" s="95" t="s">
        <v>68</v>
      </c>
      <c r="H356" s="21" t="s">
        <v>10</v>
      </c>
      <c r="I356" s="96" t="s">
        <v>11</v>
      </c>
    </row>
    <row r="357" spans="1:9" x14ac:dyDescent="0.35">
      <c r="A357" s="21" t="s">
        <v>12</v>
      </c>
      <c r="B357" s="95" t="s">
        <v>13</v>
      </c>
      <c r="F357" s="94"/>
      <c r="G357" s="95" t="s">
        <v>69</v>
      </c>
      <c r="H357" s="21" t="s">
        <v>15</v>
      </c>
      <c r="I357" s="96" t="s">
        <v>16</v>
      </c>
    </row>
    <row r="358" spans="1:9" x14ac:dyDescent="0.35">
      <c r="A358" s="21" t="s">
        <v>17</v>
      </c>
      <c r="B358" s="95" t="s">
        <v>18</v>
      </c>
      <c r="F358" s="94"/>
      <c r="G358" s="95" t="s">
        <v>70</v>
      </c>
      <c r="H358" s="21" t="s">
        <v>19</v>
      </c>
      <c r="I358" s="96" t="s">
        <v>20</v>
      </c>
    </row>
    <row r="359" spans="1:9" x14ac:dyDescent="0.35">
      <c r="A359" s="21" t="s">
        <v>21</v>
      </c>
      <c r="B359" s="59"/>
      <c r="F359" s="94"/>
      <c r="G359" s="95" t="s">
        <v>71</v>
      </c>
      <c r="H359" s="21" t="s">
        <v>22</v>
      </c>
      <c r="I359" s="96" t="s">
        <v>23</v>
      </c>
    </row>
    <row r="360" spans="1:9" x14ac:dyDescent="0.35">
      <c r="A360" s="21"/>
      <c r="B360" s="59"/>
      <c r="F360" s="94"/>
      <c r="G360" s="95" t="s">
        <v>72</v>
      </c>
      <c r="H360" s="21" t="s">
        <v>24</v>
      </c>
      <c r="I360" s="96" t="s">
        <v>25</v>
      </c>
    </row>
    <row r="361" spans="1:9" x14ac:dyDescent="0.35">
      <c r="A361" s="41"/>
      <c r="B361" s="59"/>
      <c r="F361" s="94"/>
      <c r="G361" s="59"/>
      <c r="H361" s="21" t="s">
        <v>26</v>
      </c>
      <c r="I361" s="96" t="s">
        <v>27</v>
      </c>
    </row>
    <row r="362" spans="1:9" x14ac:dyDescent="0.35">
      <c r="A362" s="41"/>
      <c r="B362" s="59"/>
      <c r="F362" s="94"/>
      <c r="G362" s="59"/>
      <c r="H362" s="125" t="s">
        <v>74</v>
      </c>
      <c r="I362" s="96"/>
    </row>
    <row r="363" spans="1:9" x14ac:dyDescent="0.35">
      <c r="A363" s="43">
        <v>1</v>
      </c>
      <c r="B363" s="126"/>
      <c r="C363" s="120"/>
      <c r="D363" s="131">
        <v>2</v>
      </c>
      <c r="E363" s="120"/>
      <c r="F363" s="121"/>
      <c r="G363" s="126"/>
      <c r="H363" s="125"/>
      <c r="I363" s="43">
        <v>3</v>
      </c>
    </row>
    <row r="364" spans="1:9" x14ac:dyDescent="0.35">
      <c r="A364" s="46">
        <v>1</v>
      </c>
      <c r="B364" s="108" t="s">
        <v>28</v>
      </c>
      <c r="C364" s="120"/>
      <c r="D364" s="120"/>
      <c r="E364" s="120"/>
      <c r="F364" s="120"/>
      <c r="G364" s="120"/>
      <c r="H364" s="34"/>
      <c r="I364" s="103"/>
    </row>
    <row r="365" spans="1:9" x14ac:dyDescent="0.35">
      <c r="A365" s="35">
        <v>1.1000000000000001</v>
      </c>
      <c r="B365" s="81" t="s">
        <v>76</v>
      </c>
      <c r="G365" s="39">
        <f>H365*M323*12</f>
        <v>0</v>
      </c>
      <c r="H365" s="104">
        <v>0.21</v>
      </c>
      <c r="I365" s="40">
        <f>H353/H354*H365</f>
        <v>9223.614315789473</v>
      </c>
    </row>
    <row r="366" spans="1:9" x14ac:dyDescent="0.35">
      <c r="A366" s="41"/>
      <c r="B366" s="81" t="s">
        <v>77</v>
      </c>
      <c r="G366" s="39"/>
      <c r="H366" s="104"/>
      <c r="I366" s="40"/>
    </row>
    <row r="367" spans="1:9" x14ac:dyDescent="0.35">
      <c r="A367" s="41"/>
      <c r="B367" s="81" t="s">
        <v>45</v>
      </c>
      <c r="G367" s="39"/>
      <c r="H367" s="104"/>
      <c r="I367" s="40"/>
    </row>
    <row r="368" spans="1:9" x14ac:dyDescent="0.35">
      <c r="A368" s="41"/>
      <c r="B368" s="81" t="s">
        <v>46</v>
      </c>
      <c r="G368" s="128"/>
      <c r="H368" s="104">
        <v>0.14299999999999999</v>
      </c>
      <c r="I368" s="40">
        <f>H353/H354*H368</f>
        <v>6280.8421293233077</v>
      </c>
    </row>
    <row r="369" spans="1:9" x14ac:dyDescent="0.35">
      <c r="A369" s="41"/>
      <c r="B369" s="81" t="s">
        <v>33</v>
      </c>
      <c r="G369" s="128"/>
      <c r="H369" s="104"/>
      <c r="I369" s="40"/>
    </row>
    <row r="370" spans="1:9" x14ac:dyDescent="0.35">
      <c r="A370" s="41"/>
      <c r="B370" s="81" t="s">
        <v>34</v>
      </c>
      <c r="G370" s="39">
        <v>3662.28</v>
      </c>
      <c r="H370" s="104">
        <v>6.7000000000000004E-2</v>
      </c>
      <c r="I370" s="40">
        <f>H353/H354*H370</f>
        <v>2942.7721864661657</v>
      </c>
    </row>
    <row r="371" spans="1:9" x14ac:dyDescent="0.35">
      <c r="A371" s="47">
        <v>1.2</v>
      </c>
      <c r="B371" s="105" t="s">
        <v>35</v>
      </c>
      <c r="C371" s="90"/>
      <c r="D371" s="90"/>
      <c r="E371" s="90"/>
      <c r="F371" s="90"/>
      <c r="G371" s="92">
        <v>31207.200000000001</v>
      </c>
      <c r="H371" s="109">
        <v>0.61099999999999999</v>
      </c>
      <c r="I371" s="38">
        <f>H353/H354*H371</f>
        <v>26836.325461654134</v>
      </c>
    </row>
    <row r="372" spans="1:9" x14ac:dyDescent="0.35">
      <c r="A372" s="47">
        <v>1.3</v>
      </c>
      <c r="B372" s="105" t="s">
        <v>78</v>
      </c>
      <c r="C372" s="90"/>
      <c r="D372" s="90"/>
      <c r="E372" s="90"/>
      <c r="F372" s="90"/>
      <c r="G372" s="48">
        <v>0</v>
      </c>
      <c r="H372" s="109">
        <v>0.08</v>
      </c>
      <c r="I372" s="38">
        <f>H353/H354*H372</f>
        <v>3513.7578345864663</v>
      </c>
    </row>
    <row r="373" spans="1:9" x14ac:dyDescent="0.35">
      <c r="A373" s="47">
        <v>1.4</v>
      </c>
      <c r="B373" s="110" t="s">
        <v>37</v>
      </c>
      <c r="C373" s="90"/>
      <c r="D373" s="90"/>
      <c r="E373" s="90"/>
      <c r="F373" s="90"/>
      <c r="G373" s="37">
        <v>77798.28</v>
      </c>
      <c r="H373" s="151"/>
      <c r="I373" s="38"/>
    </row>
    <row r="374" spans="1:9" x14ac:dyDescent="0.35">
      <c r="A374" s="41"/>
      <c r="B374" s="95" t="s">
        <v>38</v>
      </c>
      <c r="G374" s="39"/>
      <c r="H374" s="152"/>
      <c r="I374" s="40"/>
    </row>
    <row r="375" spans="1:9" x14ac:dyDescent="0.35">
      <c r="A375" s="41"/>
      <c r="B375" s="95" t="s">
        <v>39</v>
      </c>
      <c r="G375" s="39"/>
      <c r="H375" s="152"/>
      <c r="I375" s="40"/>
    </row>
    <row r="376" spans="1:9" x14ac:dyDescent="0.35">
      <c r="A376" s="35"/>
      <c r="B376" s="95" t="s">
        <v>40</v>
      </c>
      <c r="G376" s="59"/>
      <c r="H376" s="104">
        <v>0.82099999999999995</v>
      </c>
      <c r="I376" s="40">
        <f>-H353/H354*H376</f>
        <v>-36059.939777443607</v>
      </c>
    </row>
    <row r="377" spans="1:9" x14ac:dyDescent="0.35">
      <c r="A377" s="41"/>
      <c r="B377" s="95" t="s">
        <v>41</v>
      </c>
      <c r="G377" s="59"/>
      <c r="H377" s="152"/>
      <c r="I377" s="40"/>
    </row>
    <row r="378" spans="1:9" x14ac:dyDescent="0.35">
      <c r="A378" s="41"/>
      <c r="B378" s="95" t="s">
        <v>42</v>
      </c>
      <c r="G378" s="59"/>
      <c r="H378" s="152"/>
      <c r="I378" s="40"/>
    </row>
    <row r="379" spans="1:9" x14ac:dyDescent="0.35">
      <c r="A379" s="52"/>
      <c r="B379" s="111" t="s">
        <v>43</v>
      </c>
      <c r="C379" s="32"/>
      <c r="D379" s="32"/>
      <c r="E379" s="32"/>
      <c r="F379" s="32"/>
      <c r="G379" s="59"/>
      <c r="H379" s="113"/>
      <c r="I379" s="56"/>
    </row>
    <row r="380" spans="1:9" x14ac:dyDescent="0.35">
      <c r="A380" s="47">
        <v>1.5</v>
      </c>
      <c r="B380" s="105" t="s">
        <v>44</v>
      </c>
      <c r="C380" s="90"/>
      <c r="D380" s="90"/>
      <c r="E380" s="90"/>
      <c r="F380" s="90"/>
      <c r="G380" s="127">
        <v>7398.84</v>
      </c>
      <c r="H380" s="109"/>
      <c r="I380" s="38"/>
    </row>
    <row r="381" spans="1:9" x14ac:dyDescent="0.35">
      <c r="A381" s="41"/>
      <c r="B381" s="81" t="s">
        <v>45</v>
      </c>
      <c r="G381" s="128"/>
      <c r="H381" s="104"/>
      <c r="I381" s="40"/>
    </row>
    <row r="382" spans="1:9" x14ac:dyDescent="0.35">
      <c r="A382" s="41"/>
      <c r="B382" s="81" t="s">
        <v>46</v>
      </c>
      <c r="G382" s="128"/>
      <c r="H382" s="104">
        <v>0.13500000000000001</v>
      </c>
      <c r="I382" s="40">
        <f>H353/H354*H382</f>
        <v>5929.4663458646619</v>
      </c>
    </row>
    <row r="383" spans="1:9" x14ac:dyDescent="0.35">
      <c r="A383" s="41"/>
      <c r="B383" s="81" t="s">
        <v>47</v>
      </c>
      <c r="G383" s="128"/>
      <c r="H383" s="104"/>
      <c r="I383" s="40"/>
    </row>
    <row r="384" spans="1:9" x14ac:dyDescent="0.35">
      <c r="A384" s="52"/>
      <c r="B384" s="31" t="s">
        <v>48</v>
      </c>
      <c r="C384" s="32"/>
      <c r="D384" s="32"/>
      <c r="E384" s="32"/>
      <c r="F384" s="32"/>
      <c r="G384" s="128"/>
      <c r="H384" s="119"/>
      <c r="I384" s="56"/>
    </row>
    <row r="385" spans="1:9" x14ac:dyDescent="0.35">
      <c r="A385" s="47">
        <v>1.6</v>
      </c>
      <c r="B385" s="110" t="s">
        <v>49</v>
      </c>
      <c r="C385" s="90"/>
      <c r="D385" s="90"/>
      <c r="E385" s="90"/>
      <c r="F385" s="91"/>
      <c r="G385" s="39">
        <v>20804.759999999998</v>
      </c>
      <c r="H385" s="109"/>
      <c r="I385" s="38"/>
    </row>
    <row r="386" spans="1:9" x14ac:dyDescent="0.35">
      <c r="A386" s="41"/>
      <c r="B386" s="95" t="s">
        <v>50</v>
      </c>
      <c r="F386" s="94"/>
      <c r="G386" s="59"/>
      <c r="H386" s="104"/>
      <c r="I386" s="40"/>
    </row>
    <row r="387" spans="1:9" x14ac:dyDescent="0.35">
      <c r="A387" s="41"/>
      <c r="B387" s="95" t="s">
        <v>51</v>
      </c>
      <c r="F387" s="94"/>
      <c r="G387" s="59"/>
      <c r="H387" s="104">
        <v>0.67900000000000005</v>
      </c>
      <c r="I387" s="40">
        <f>H353/H354*H387</f>
        <v>29823.019621052634</v>
      </c>
    </row>
    <row r="388" spans="1:9" x14ac:dyDescent="0.35">
      <c r="A388" s="41"/>
      <c r="B388" s="95" t="s">
        <v>52</v>
      </c>
      <c r="F388" s="94"/>
      <c r="G388" s="59"/>
      <c r="H388" s="152"/>
      <c r="I388" s="40"/>
    </row>
    <row r="389" spans="1:9" x14ac:dyDescent="0.35">
      <c r="A389" s="61">
        <v>1.7</v>
      </c>
      <c r="B389" s="110" t="s">
        <v>53</v>
      </c>
      <c r="C389" s="90"/>
      <c r="D389" s="90"/>
      <c r="E389" s="90"/>
      <c r="F389" s="91"/>
      <c r="G389" s="43">
        <v>26533.439999999999</v>
      </c>
      <c r="H389" s="109">
        <v>0.28299999999999997</v>
      </c>
      <c r="I389" s="38">
        <f>H353/H354*H389</f>
        <v>12429.918339849622</v>
      </c>
    </row>
    <row r="390" spans="1:9" x14ac:dyDescent="0.35">
      <c r="A390" s="47">
        <v>1.8</v>
      </c>
      <c r="B390" s="110" t="s">
        <v>56</v>
      </c>
      <c r="C390" s="90"/>
      <c r="D390" s="90"/>
      <c r="E390" s="90"/>
      <c r="F390" s="91"/>
      <c r="G390" s="37">
        <v>237850.91</v>
      </c>
      <c r="H390" s="109"/>
      <c r="I390" s="38"/>
    </row>
    <row r="391" spans="1:9" x14ac:dyDescent="0.35">
      <c r="A391" s="41"/>
      <c r="B391" s="95" t="s">
        <v>57</v>
      </c>
      <c r="F391" s="94"/>
      <c r="G391" s="39"/>
      <c r="H391" s="152"/>
      <c r="I391" s="40"/>
    </row>
    <row r="392" spans="1:9" x14ac:dyDescent="0.35">
      <c r="A392" s="41"/>
      <c r="B392" s="95" t="s">
        <v>58</v>
      </c>
      <c r="F392" s="94"/>
      <c r="G392" s="59" t="e">
        <f>G354/10*9/H352*0.322</f>
        <v>#DIV/0!</v>
      </c>
      <c r="H392" s="104">
        <v>0.50600000000000001</v>
      </c>
      <c r="I392" s="40">
        <v>24224.52</v>
      </c>
    </row>
    <row r="393" spans="1:9" x14ac:dyDescent="0.35">
      <c r="A393" s="41"/>
      <c r="B393" s="95" t="s">
        <v>59</v>
      </c>
      <c r="F393" s="94"/>
      <c r="G393" s="59"/>
      <c r="H393" s="152"/>
      <c r="I393" s="40"/>
    </row>
    <row r="394" spans="1:9" x14ac:dyDescent="0.35">
      <c r="A394" s="136" t="s">
        <v>60</v>
      </c>
      <c r="B394" s="107" t="s">
        <v>85</v>
      </c>
      <c r="C394" s="120"/>
      <c r="D394" s="108" t="s">
        <v>86</v>
      </c>
      <c r="E394" s="120"/>
      <c r="F394" s="121"/>
      <c r="G394" s="143">
        <v>19257.41</v>
      </c>
      <c r="H394" s="116">
        <v>3.3250000000000002</v>
      </c>
      <c r="I394" s="68">
        <v>148040.56</v>
      </c>
    </row>
    <row r="395" spans="1:9" ht="15" thickBot="1" x14ac:dyDescent="0.4">
      <c r="A395" s="153" t="s">
        <v>62</v>
      </c>
      <c r="B395" s="111" t="s">
        <v>85</v>
      </c>
      <c r="C395" s="32"/>
      <c r="D395" s="31" t="s">
        <v>103</v>
      </c>
      <c r="E395" s="32"/>
      <c r="F395" s="117"/>
      <c r="G395" s="147">
        <v>209733.07</v>
      </c>
      <c r="H395" s="154">
        <v>3.5089999999999999</v>
      </c>
      <c r="I395" s="56">
        <v>155832.17000000001</v>
      </c>
    </row>
    <row r="396" spans="1:9" x14ac:dyDescent="0.35">
      <c r="A396" s="76"/>
      <c r="B396" s="81"/>
      <c r="D396" s="81"/>
      <c r="G396" s="149"/>
      <c r="H396" s="150"/>
      <c r="I396" s="79"/>
    </row>
    <row r="397" spans="1:9" x14ac:dyDescent="0.35">
      <c r="A397" s="76"/>
      <c r="B397" s="81"/>
      <c r="D397" s="81"/>
      <c r="G397" s="149"/>
      <c r="H397" s="150"/>
      <c r="I397" s="79"/>
    </row>
    <row r="398" spans="1:9" x14ac:dyDescent="0.35">
      <c r="A398" s="76"/>
      <c r="B398" s="81"/>
      <c r="D398" s="81"/>
      <c r="G398" s="149"/>
      <c r="H398" s="150"/>
      <c r="I398" s="79"/>
    </row>
    <row r="399" spans="1:9" x14ac:dyDescent="0.35">
      <c r="A399" s="76"/>
      <c r="B399" s="81"/>
      <c r="D399" s="81"/>
      <c r="G399" s="149"/>
      <c r="H399" s="155"/>
      <c r="I399" s="79"/>
    </row>
    <row r="400" spans="1:9" x14ac:dyDescent="0.35">
      <c r="A400" s="1" t="s">
        <v>0</v>
      </c>
      <c r="B400" s="1"/>
      <c r="C400" s="1"/>
      <c r="D400" s="1"/>
      <c r="E400" s="1"/>
      <c r="F400" s="1"/>
      <c r="G400" s="1"/>
      <c r="H400" s="77"/>
      <c r="I400" s="82"/>
    </row>
    <row r="401" spans="1:9" x14ac:dyDescent="0.35">
      <c r="A401" s="3" t="s">
        <v>1</v>
      </c>
      <c r="B401" s="3"/>
      <c r="C401" s="3"/>
      <c r="D401" s="3"/>
      <c r="E401" s="3"/>
      <c r="F401" s="3"/>
      <c r="G401" s="3"/>
      <c r="H401" s="77"/>
      <c r="I401" s="82"/>
    </row>
    <row r="402" spans="1:9" x14ac:dyDescent="0.35">
      <c r="A402" s="4" t="s">
        <v>64</v>
      </c>
      <c r="B402" s="4"/>
      <c r="C402" s="4"/>
      <c r="D402" s="4"/>
      <c r="E402" s="4"/>
      <c r="F402" s="4"/>
      <c r="G402" s="4"/>
      <c r="I402" s="82"/>
    </row>
    <row r="403" spans="1:9" x14ac:dyDescent="0.35">
      <c r="A403" s="4" t="s">
        <v>104</v>
      </c>
      <c r="B403" s="4"/>
      <c r="C403" s="4"/>
      <c r="D403" s="4"/>
      <c r="E403" s="4"/>
      <c r="F403" s="4"/>
      <c r="G403" s="6"/>
      <c r="H403" s="78"/>
      <c r="I403" s="82"/>
    </row>
    <row r="404" spans="1:9" x14ac:dyDescent="0.35">
      <c r="A404" s="6"/>
      <c r="B404" s="86" t="s">
        <v>66</v>
      </c>
      <c r="C404" s="86"/>
      <c r="D404" s="86"/>
      <c r="E404" s="86"/>
      <c r="F404" s="6">
        <v>214198.93</v>
      </c>
      <c r="G404" s="6"/>
      <c r="H404" s="78">
        <v>203488.98</v>
      </c>
      <c r="I404" s="82"/>
    </row>
    <row r="405" spans="1:9" x14ac:dyDescent="0.35">
      <c r="A405" s="6"/>
      <c r="B405" s="86" t="s">
        <v>97</v>
      </c>
      <c r="C405" s="86"/>
      <c r="D405" s="86"/>
      <c r="E405" s="86"/>
      <c r="F405" s="87">
        <v>206545.13</v>
      </c>
      <c r="G405" s="8">
        <v>175062.84</v>
      </c>
      <c r="H405" s="78">
        <v>6.0229999999999997</v>
      </c>
      <c r="I405" s="82"/>
    </row>
    <row r="406" spans="1:9" x14ac:dyDescent="0.35">
      <c r="A406" s="89"/>
      <c r="B406" s="92"/>
      <c r="C406" s="90"/>
      <c r="D406" s="90"/>
      <c r="E406" s="90"/>
      <c r="F406" s="91"/>
      <c r="G406" s="92"/>
      <c r="H406" s="15" t="s">
        <v>7</v>
      </c>
      <c r="I406" s="93" t="s">
        <v>8</v>
      </c>
    </row>
    <row r="407" spans="1:9" ht="15" customHeight="1" x14ac:dyDescent="0.35">
      <c r="A407" s="21"/>
      <c r="B407" s="95" t="s">
        <v>9</v>
      </c>
      <c r="F407" s="94"/>
      <c r="G407" s="95" t="s">
        <v>68</v>
      </c>
      <c r="H407" s="21" t="s">
        <v>10</v>
      </c>
      <c r="I407" s="96" t="s">
        <v>11</v>
      </c>
    </row>
    <row r="408" spans="1:9" x14ac:dyDescent="0.35">
      <c r="A408" s="21" t="s">
        <v>12</v>
      </c>
      <c r="B408" s="95" t="s">
        <v>13</v>
      </c>
      <c r="F408" s="94"/>
      <c r="G408" s="95" t="s">
        <v>69</v>
      </c>
      <c r="H408" s="21" t="s">
        <v>15</v>
      </c>
      <c r="I408" s="96" t="s">
        <v>16</v>
      </c>
    </row>
    <row r="409" spans="1:9" x14ac:dyDescent="0.35">
      <c r="A409" s="21" t="s">
        <v>17</v>
      </c>
      <c r="B409" s="95" t="s">
        <v>18</v>
      </c>
      <c r="F409" s="94"/>
      <c r="G409" s="95" t="s">
        <v>70</v>
      </c>
      <c r="H409" s="21" t="s">
        <v>19</v>
      </c>
      <c r="I409" s="96" t="s">
        <v>20</v>
      </c>
    </row>
    <row r="410" spans="1:9" x14ac:dyDescent="0.35">
      <c r="A410" s="21" t="s">
        <v>21</v>
      </c>
      <c r="B410" s="59"/>
      <c r="F410" s="94"/>
      <c r="G410" s="95" t="s">
        <v>71</v>
      </c>
      <c r="H410" s="21" t="s">
        <v>22</v>
      </c>
      <c r="I410" s="96" t="s">
        <v>23</v>
      </c>
    </row>
    <row r="411" spans="1:9" x14ac:dyDescent="0.35">
      <c r="A411" s="41"/>
      <c r="B411" s="59"/>
      <c r="F411" s="94"/>
      <c r="G411" s="95" t="s">
        <v>72</v>
      </c>
      <c r="H411" s="21" t="s">
        <v>24</v>
      </c>
      <c r="I411" s="96" t="s">
        <v>83</v>
      </c>
    </row>
    <row r="412" spans="1:9" x14ac:dyDescent="0.35">
      <c r="A412" s="41"/>
      <c r="B412" s="59"/>
      <c r="F412" s="94"/>
      <c r="G412" s="59"/>
      <c r="H412" s="21" t="s">
        <v>26</v>
      </c>
      <c r="I412" s="96" t="s">
        <v>27</v>
      </c>
    </row>
    <row r="413" spans="1:9" x14ac:dyDescent="0.35">
      <c r="A413" s="41"/>
      <c r="B413" s="59"/>
      <c r="F413" s="94"/>
      <c r="G413" s="59"/>
      <c r="H413" s="21" t="s">
        <v>74</v>
      </c>
      <c r="I413" s="96"/>
    </row>
    <row r="414" spans="1:9" x14ac:dyDescent="0.35">
      <c r="A414" s="43">
        <v>1</v>
      </c>
      <c r="B414" s="126"/>
      <c r="C414" s="120"/>
      <c r="D414" s="131">
        <v>2</v>
      </c>
      <c r="E414" s="120"/>
      <c r="F414" s="121"/>
      <c r="G414" s="126"/>
      <c r="H414" s="102"/>
      <c r="I414" s="43">
        <v>3</v>
      </c>
    </row>
    <row r="415" spans="1:9" x14ac:dyDescent="0.35">
      <c r="A415" s="46">
        <v>1</v>
      </c>
      <c r="B415" s="108" t="s">
        <v>75</v>
      </c>
      <c r="C415" s="120"/>
      <c r="D415" s="120"/>
      <c r="E415" s="120"/>
      <c r="F415" s="120"/>
      <c r="G415" s="120"/>
      <c r="H415" s="34"/>
      <c r="I415" s="103"/>
    </row>
    <row r="416" spans="1:9" x14ac:dyDescent="0.35">
      <c r="A416" s="35">
        <v>1.1000000000000001</v>
      </c>
      <c r="B416" s="81" t="s">
        <v>76</v>
      </c>
      <c r="G416" s="128">
        <f>H416*3562*12</f>
        <v>28168.296000000002</v>
      </c>
      <c r="H416" s="104">
        <v>0.65900000000000003</v>
      </c>
      <c r="I416" s="40">
        <f>H404/H405*H416</f>
        <v>22264.52562178317</v>
      </c>
    </row>
    <row r="417" spans="1:9" x14ac:dyDescent="0.35">
      <c r="A417" s="41"/>
      <c r="B417" s="81" t="s">
        <v>105</v>
      </c>
      <c r="G417" s="128"/>
      <c r="H417" s="104"/>
      <c r="I417" s="40"/>
    </row>
    <row r="418" spans="1:9" x14ac:dyDescent="0.35">
      <c r="A418" s="41"/>
      <c r="B418" s="81" t="s">
        <v>45</v>
      </c>
      <c r="G418" s="128"/>
      <c r="H418" s="104"/>
      <c r="I418" s="40"/>
    </row>
    <row r="419" spans="1:9" x14ac:dyDescent="0.35">
      <c r="A419" s="41"/>
      <c r="B419" s="81" t="s">
        <v>46</v>
      </c>
      <c r="G419" s="128"/>
      <c r="H419" s="104">
        <v>0.54400000000000004</v>
      </c>
      <c r="I419" s="40">
        <f>H404/H405*H419</f>
        <v>18379.213866843769</v>
      </c>
    </row>
    <row r="420" spans="1:9" x14ac:dyDescent="0.35">
      <c r="A420" s="41"/>
      <c r="B420" s="81" t="s">
        <v>33</v>
      </c>
      <c r="G420" s="128"/>
      <c r="H420" s="104"/>
      <c r="I420" s="40"/>
    </row>
    <row r="421" spans="1:9" x14ac:dyDescent="0.35">
      <c r="A421" s="41"/>
      <c r="B421" s="81" t="s">
        <v>34</v>
      </c>
      <c r="G421" s="128">
        <v>3675.96</v>
      </c>
      <c r="H421" s="104">
        <v>0.115</v>
      </c>
      <c r="I421" s="40">
        <f>H404/H405*H421</f>
        <v>3885.3117549393996</v>
      </c>
    </row>
    <row r="422" spans="1:9" x14ac:dyDescent="0.35">
      <c r="A422" s="47">
        <v>1.2</v>
      </c>
      <c r="B422" s="105" t="s">
        <v>35</v>
      </c>
      <c r="C422" s="90"/>
      <c r="D422" s="90"/>
      <c r="E422" s="90"/>
      <c r="F422" s="90"/>
      <c r="G422" s="92">
        <v>31203.119999999999</v>
      </c>
      <c r="H422" s="109">
        <v>0.97499999999999998</v>
      </c>
      <c r="I422" s="38">
        <f>H404/H405*H422</f>
        <v>32940.686617964471</v>
      </c>
    </row>
    <row r="423" spans="1:9" x14ac:dyDescent="0.35">
      <c r="A423" s="47">
        <v>1.3</v>
      </c>
      <c r="B423" s="105" t="s">
        <v>36</v>
      </c>
      <c r="C423" s="90"/>
      <c r="D423" s="90"/>
      <c r="E423" s="90"/>
      <c r="F423" s="90"/>
      <c r="G423" s="37">
        <v>213.72</v>
      </c>
      <c r="H423" s="109">
        <v>0.08</v>
      </c>
      <c r="I423" s="38">
        <f>H404/H405*H423</f>
        <v>2702.8255686534953</v>
      </c>
    </row>
    <row r="424" spans="1:9" x14ac:dyDescent="0.35">
      <c r="A424" s="47">
        <v>1.4</v>
      </c>
      <c r="B424" s="110" t="s">
        <v>37</v>
      </c>
      <c r="C424" s="90"/>
      <c r="D424" s="90"/>
      <c r="E424" s="90"/>
      <c r="F424" s="90"/>
      <c r="G424" s="37">
        <v>61893.36</v>
      </c>
      <c r="H424" s="109"/>
      <c r="I424" s="38"/>
    </row>
    <row r="425" spans="1:9" x14ac:dyDescent="0.35">
      <c r="A425" s="41"/>
      <c r="B425" s="95" t="s">
        <v>38</v>
      </c>
      <c r="G425" s="39"/>
      <c r="H425" s="152"/>
      <c r="I425" s="40"/>
    </row>
    <row r="426" spans="1:9" x14ac:dyDescent="0.35">
      <c r="A426" s="41"/>
      <c r="B426" s="95" t="s">
        <v>39</v>
      </c>
      <c r="G426" s="39"/>
      <c r="H426" s="152"/>
      <c r="I426" s="40"/>
    </row>
    <row r="427" spans="1:9" x14ac:dyDescent="0.35">
      <c r="A427" s="35"/>
      <c r="B427" s="95" t="s">
        <v>40</v>
      </c>
      <c r="G427" s="59"/>
      <c r="H427" s="104">
        <v>1.097</v>
      </c>
      <c r="I427" s="40">
        <v>35062.5</v>
      </c>
    </row>
    <row r="428" spans="1:9" x14ac:dyDescent="0.35">
      <c r="A428" s="41"/>
      <c r="B428" s="95" t="s">
        <v>41</v>
      </c>
      <c r="G428" s="59"/>
      <c r="H428" s="152"/>
      <c r="I428" s="40"/>
    </row>
    <row r="429" spans="1:9" x14ac:dyDescent="0.35">
      <c r="A429" s="41"/>
      <c r="B429" s="95" t="s">
        <v>42</v>
      </c>
      <c r="G429" s="59"/>
      <c r="H429" s="152"/>
      <c r="I429" s="40"/>
    </row>
    <row r="430" spans="1:9" x14ac:dyDescent="0.35">
      <c r="A430" s="52"/>
      <c r="B430" s="111" t="s">
        <v>43</v>
      </c>
      <c r="C430" s="32"/>
      <c r="D430" s="32"/>
      <c r="E430" s="32"/>
      <c r="F430" s="32"/>
      <c r="G430" s="59"/>
      <c r="H430" s="113"/>
      <c r="I430" s="56"/>
    </row>
    <row r="431" spans="1:9" x14ac:dyDescent="0.35">
      <c r="A431" s="47">
        <v>1.5</v>
      </c>
      <c r="B431" s="105" t="s">
        <v>44</v>
      </c>
      <c r="C431" s="90"/>
      <c r="D431" s="90"/>
      <c r="E431" s="90"/>
      <c r="F431" s="90"/>
      <c r="G431" s="37">
        <v>15772.56</v>
      </c>
      <c r="H431" s="109"/>
      <c r="I431" s="38"/>
    </row>
    <row r="432" spans="1:9" x14ac:dyDescent="0.35">
      <c r="A432" s="41"/>
      <c r="B432" s="81" t="s">
        <v>45</v>
      </c>
      <c r="G432" s="128"/>
      <c r="H432" s="104"/>
      <c r="I432" s="40"/>
    </row>
    <row r="433" spans="1:9" x14ac:dyDescent="0.35">
      <c r="A433" s="41"/>
      <c r="B433" s="81" t="s">
        <v>46</v>
      </c>
      <c r="G433" s="39"/>
      <c r="H433" s="104">
        <v>0.49199999999999999</v>
      </c>
      <c r="I433" s="40">
        <f>H404/H405*H433</f>
        <v>16622.377247218996</v>
      </c>
    </row>
    <row r="434" spans="1:9" x14ac:dyDescent="0.35">
      <c r="A434" s="41"/>
      <c r="B434" s="81" t="s">
        <v>47</v>
      </c>
      <c r="G434" s="128"/>
      <c r="H434" s="104"/>
      <c r="I434" s="40"/>
    </row>
    <row r="435" spans="1:9" x14ac:dyDescent="0.35">
      <c r="A435" s="52"/>
      <c r="B435" s="31" t="s">
        <v>48</v>
      </c>
      <c r="C435" s="32"/>
      <c r="D435" s="32"/>
      <c r="E435" s="32"/>
      <c r="F435" s="32"/>
      <c r="G435" s="128"/>
      <c r="H435" s="119"/>
      <c r="I435" s="56"/>
    </row>
    <row r="436" spans="1:9" x14ac:dyDescent="0.35">
      <c r="A436" s="47">
        <v>1.6</v>
      </c>
      <c r="B436" s="110" t="s">
        <v>49</v>
      </c>
      <c r="C436" s="90"/>
      <c r="D436" s="90"/>
      <c r="E436" s="90"/>
      <c r="F436" s="91"/>
      <c r="G436" s="39">
        <v>34665.360000000001</v>
      </c>
      <c r="H436" s="109"/>
      <c r="I436" s="38"/>
    </row>
    <row r="437" spans="1:9" x14ac:dyDescent="0.35">
      <c r="A437" s="41"/>
      <c r="B437" s="95" t="s">
        <v>50</v>
      </c>
      <c r="F437" s="94"/>
      <c r="G437" s="59"/>
      <c r="H437" s="104">
        <v>1.0649999999999999</v>
      </c>
      <c r="I437" s="40">
        <f>H404/H405*H437</f>
        <v>35981.365382699652</v>
      </c>
    </row>
    <row r="438" spans="1:9" x14ac:dyDescent="0.35">
      <c r="A438" s="41"/>
      <c r="B438" s="95" t="s">
        <v>51</v>
      </c>
      <c r="F438" s="94"/>
      <c r="G438" s="59"/>
      <c r="H438" s="104"/>
      <c r="I438" s="40"/>
    </row>
    <row r="439" spans="1:9" x14ac:dyDescent="0.35">
      <c r="A439" s="41"/>
      <c r="B439" s="95" t="s">
        <v>52</v>
      </c>
      <c r="F439" s="94"/>
      <c r="G439" s="59"/>
      <c r="H439" s="152"/>
      <c r="I439" s="40"/>
    </row>
    <row r="440" spans="1:9" x14ac:dyDescent="0.35">
      <c r="A440" s="61">
        <v>1.7</v>
      </c>
      <c r="B440" s="110" t="s">
        <v>53</v>
      </c>
      <c r="C440" s="90"/>
      <c r="D440" s="90"/>
      <c r="E440" s="90"/>
      <c r="F440" s="91"/>
      <c r="G440" s="92">
        <v>32156.28</v>
      </c>
      <c r="H440" s="109">
        <v>0.81399999999999995</v>
      </c>
      <c r="I440" s="38">
        <f>H404/H405*H440</f>
        <v>27501.250161049313</v>
      </c>
    </row>
    <row r="441" spans="1:9" x14ac:dyDescent="0.35">
      <c r="A441" s="46">
        <v>1.8</v>
      </c>
      <c r="B441" s="107" t="s">
        <v>99</v>
      </c>
      <c r="C441" s="120"/>
      <c r="D441" s="120"/>
      <c r="E441" s="120"/>
      <c r="F441" s="121"/>
      <c r="G441" s="46">
        <v>940.32</v>
      </c>
      <c r="H441" s="116">
        <v>2.9000000000000001E-2</v>
      </c>
      <c r="I441" s="68">
        <f>H404/H405*H441</f>
        <v>979.77426863689209</v>
      </c>
    </row>
    <row r="442" spans="1:9" x14ac:dyDescent="0.35">
      <c r="A442" s="47">
        <v>1.9</v>
      </c>
      <c r="B442" s="110" t="s">
        <v>56</v>
      </c>
      <c r="C442" s="90"/>
      <c r="D442" s="90"/>
      <c r="E442" s="90"/>
      <c r="F442" s="91"/>
      <c r="G442" s="37">
        <v>22098.6</v>
      </c>
      <c r="H442" s="109"/>
      <c r="I442" s="38"/>
    </row>
    <row r="443" spans="1:9" x14ac:dyDescent="0.35">
      <c r="A443" s="41"/>
      <c r="B443" s="95" t="s">
        <v>57</v>
      </c>
      <c r="F443" s="94"/>
      <c r="G443" s="39"/>
      <c r="H443" s="152"/>
      <c r="I443" s="40"/>
    </row>
    <row r="444" spans="1:9" x14ac:dyDescent="0.35">
      <c r="A444" s="41"/>
      <c r="B444" s="95" t="s">
        <v>58</v>
      </c>
      <c r="F444" s="94"/>
      <c r="G444" s="59" t="e">
        <f>G405/10*9/H403*0.517</f>
        <v>#DIV/0!</v>
      </c>
      <c r="H444" s="104">
        <v>0.81200000000000006</v>
      </c>
      <c r="I444" s="40">
        <v>31933.68</v>
      </c>
    </row>
    <row r="445" spans="1:9" x14ac:dyDescent="0.35">
      <c r="A445" s="52"/>
      <c r="B445" s="111" t="s">
        <v>59</v>
      </c>
      <c r="C445" s="32"/>
      <c r="D445" s="32"/>
      <c r="E445" s="32"/>
      <c r="F445" s="117"/>
      <c r="G445" s="60"/>
      <c r="H445" s="113"/>
      <c r="I445" s="56"/>
    </row>
    <row r="446" spans="1:9" x14ac:dyDescent="0.35">
      <c r="A446" s="69" t="s">
        <v>60</v>
      </c>
      <c r="B446" s="107" t="s">
        <v>85</v>
      </c>
      <c r="C446" s="120"/>
      <c r="D446" s="108" t="s">
        <v>86</v>
      </c>
      <c r="E446" s="120"/>
      <c r="F446" s="121"/>
      <c r="G446" s="143">
        <f>H446*3562*12</f>
        <v>257447.11199999999</v>
      </c>
      <c r="H446" s="116">
        <v>6.0229999999999997</v>
      </c>
      <c r="I446" s="68">
        <v>205988.98</v>
      </c>
    </row>
    <row r="447" spans="1:9" x14ac:dyDescent="0.35">
      <c r="A447" s="123" t="s">
        <v>62</v>
      </c>
      <c r="B447" s="111" t="s">
        <v>85</v>
      </c>
      <c r="C447" s="32"/>
      <c r="D447" s="31" t="s">
        <v>95</v>
      </c>
      <c r="E447" s="32"/>
      <c r="F447" s="117"/>
      <c r="G447" s="147">
        <f>H447*3562*12</f>
        <v>271766.35200000001</v>
      </c>
      <c r="H447" s="154">
        <v>6.3579999999999997</v>
      </c>
      <c r="I447" s="56">
        <v>216830.51</v>
      </c>
    </row>
    <row r="448" spans="1:9" x14ac:dyDescent="0.35">
      <c r="A448" s="76"/>
      <c r="B448" s="81"/>
      <c r="D448" s="81"/>
      <c r="G448" s="149"/>
      <c r="H448" s="150"/>
      <c r="I448" s="79"/>
    </row>
    <row r="449" spans="1:9" x14ac:dyDescent="0.35">
      <c r="A449" s="76"/>
      <c r="B449" s="81"/>
      <c r="D449" s="81"/>
      <c r="G449" s="149"/>
      <c r="H449" s="150"/>
      <c r="I449" s="79"/>
    </row>
    <row r="450" spans="1:9" x14ac:dyDescent="0.35">
      <c r="A450" s="1" t="s">
        <v>0</v>
      </c>
      <c r="B450" s="1"/>
      <c r="C450" s="1"/>
      <c r="D450" s="1"/>
      <c r="E450" s="1"/>
      <c r="F450" s="1"/>
      <c r="G450" s="1"/>
      <c r="I450" s="82"/>
    </row>
    <row r="451" spans="1:9" x14ac:dyDescent="0.35">
      <c r="A451" s="3" t="s">
        <v>1</v>
      </c>
      <c r="B451" s="3"/>
      <c r="C451" s="3"/>
      <c r="D451" s="3"/>
      <c r="E451" s="3"/>
      <c r="F451" s="3"/>
      <c r="G451" s="3"/>
      <c r="I451" s="82"/>
    </row>
    <row r="452" spans="1:9" x14ac:dyDescent="0.35">
      <c r="A452" s="4" t="s">
        <v>64</v>
      </c>
      <c r="B452" s="4"/>
      <c r="C452" s="4"/>
      <c r="D452" s="4"/>
      <c r="E452" s="4"/>
      <c r="F452" s="4"/>
      <c r="G452" s="4"/>
      <c r="I452" s="82"/>
    </row>
    <row r="453" spans="1:9" x14ac:dyDescent="0.35">
      <c r="A453" s="4" t="s">
        <v>106</v>
      </c>
      <c r="B453" s="4"/>
      <c r="C453" s="4"/>
      <c r="D453" s="4"/>
      <c r="E453" s="4"/>
      <c r="F453" s="4"/>
      <c r="G453" s="6"/>
      <c r="H453" s="78"/>
      <c r="I453" s="82"/>
    </row>
    <row r="454" spans="1:9" x14ac:dyDescent="0.35">
      <c r="A454" s="6"/>
      <c r="B454" s="86" t="s">
        <v>88</v>
      </c>
      <c r="C454" s="86"/>
      <c r="D454" s="86"/>
      <c r="E454" s="86"/>
      <c r="F454" s="156">
        <v>815817.1</v>
      </c>
      <c r="G454" s="6"/>
      <c r="H454" s="78">
        <v>775026.24</v>
      </c>
      <c r="I454" s="82"/>
    </row>
    <row r="455" spans="1:9" x14ac:dyDescent="0.35">
      <c r="A455" s="6"/>
      <c r="B455" s="132" t="s">
        <v>107</v>
      </c>
      <c r="C455" s="132"/>
      <c r="D455" s="132"/>
      <c r="E455" s="132"/>
      <c r="F455" s="87">
        <v>788500.85</v>
      </c>
      <c r="G455" s="8">
        <v>656470.89</v>
      </c>
      <c r="H455" s="78">
        <v>5.9459999999999997</v>
      </c>
      <c r="I455" s="82"/>
    </row>
    <row r="456" spans="1:9" x14ac:dyDescent="0.35">
      <c r="A456" s="89"/>
      <c r="B456" s="92"/>
      <c r="C456" s="90"/>
      <c r="D456" s="90"/>
      <c r="E456" s="90"/>
      <c r="F456" s="91"/>
      <c r="G456" s="92"/>
      <c r="H456" s="15" t="s">
        <v>7</v>
      </c>
      <c r="I456" s="93" t="s">
        <v>8</v>
      </c>
    </row>
    <row r="457" spans="1:9" x14ac:dyDescent="0.35">
      <c r="A457" s="21"/>
      <c r="B457" s="95" t="s">
        <v>9</v>
      </c>
      <c r="F457" s="94"/>
      <c r="G457" s="95" t="s">
        <v>68</v>
      </c>
      <c r="H457" s="21" t="s">
        <v>10</v>
      </c>
      <c r="I457" s="96" t="s">
        <v>11</v>
      </c>
    </row>
    <row r="458" spans="1:9" x14ac:dyDescent="0.35">
      <c r="A458" s="21" t="s">
        <v>12</v>
      </c>
      <c r="B458" s="95" t="s">
        <v>13</v>
      </c>
      <c r="F458" s="94"/>
      <c r="G458" s="95" t="s">
        <v>69</v>
      </c>
      <c r="H458" s="21" t="s">
        <v>15</v>
      </c>
      <c r="I458" s="96" t="s">
        <v>16</v>
      </c>
    </row>
    <row r="459" spans="1:9" x14ac:dyDescent="0.35">
      <c r="A459" s="21" t="s">
        <v>17</v>
      </c>
      <c r="B459" s="95" t="s">
        <v>18</v>
      </c>
      <c r="F459" s="94"/>
      <c r="G459" s="95" t="s">
        <v>70</v>
      </c>
      <c r="H459" s="21" t="s">
        <v>19</v>
      </c>
      <c r="I459" s="96" t="s">
        <v>20</v>
      </c>
    </row>
    <row r="460" spans="1:9" x14ac:dyDescent="0.35">
      <c r="A460" s="21" t="s">
        <v>21</v>
      </c>
      <c r="B460" s="59"/>
      <c r="F460" s="94"/>
      <c r="G460" s="95" t="s">
        <v>71</v>
      </c>
      <c r="H460" s="21" t="s">
        <v>22</v>
      </c>
      <c r="I460" s="96" t="s">
        <v>23</v>
      </c>
    </row>
    <row r="461" spans="1:9" x14ac:dyDescent="0.35">
      <c r="A461" s="41"/>
      <c r="B461" s="59"/>
      <c r="F461" s="94"/>
      <c r="G461" s="95" t="s">
        <v>72</v>
      </c>
      <c r="H461" s="21" t="s">
        <v>24</v>
      </c>
      <c r="I461" s="96" t="s">
        <v>25</v>
      </c>
    </row>
    <row r="462" spans="1:9" x14ac:dyDescent="0.35">
      <c r="A462" s="41"/>
      <c r="B462" s="59"/>
      <c r="F462" s="94"/>
      <c r="G462" s="59"/>
      <c r="H462" s="21" t="s">
        <v>26</v>
      </c>
      <c r="I462" s="96" t="s">
        <v>108</v>
      </c>
    </row>
    <row r="463" spans="1:9" x14ac:dyDescent="0.35">
      <c r="A463" s="41"/>
      <c r="B463" s="59"/>
      <c r="F463" s="94"/>
      <c r="G463" s="59"/>
      <c r="H463" s="21" t="s">
        <v>74</v>
      </c>
      <c r="I463" s="96"/>
    </row>
    <row r="464" spans="1:9" x14ac:dyDescent="0.35">
      <c r="A464" s="43">
        <v>1</v>
      </c>
      <c r="B464" s="126"/>
      <c r="C464" s="120"/>
      <c r="D464" s="131">
        <v>2</v>
      </c>
      <c r="E464" s="120"/>
      <c r="F464" s="121"/>
      <c r="G464" s="126"/>
      <c r="H464" s="102"/>
      <c r="I464" s="43">
        <v>3</v>
      </c>
    </row>
    <row r="465" spans="1:9" x14ac:dyDescent="0.35">
      <c r="A465" s="46">
        <v>1</v>
      </c>
      <c r="B465" s="108" t="s">
        <v>28</v>
      </c>
      <c r="C465" s="120"/>
      <c r="D465" s="120"/>
      <c r="E465" s="120"/>
      <c r="F465" s="120"/>
      <c r="G465" s="120"/>
      <c r="H465" s="34"/>
      <c r="I465" s="103"/>
    </row>
    <row r="466" spans="1:9" x14ac:dyDescent="0.35">
      <c r="A466" s="35">
        <v>1.1000000000000001</v>
      </c>
      <c r="B466" s="81" t="s">
        <v>76</v>
      </c>
      <c r="G466" s="128">
        <f>H466*13149*12</f>
        <v>101931.04800000001</v>
      </c>
      <c r="H466" s="104">
        <v>0.64600000000000002</v>
      </c>
      <c r="I466" s="40">
        <f>H454/H455*H466</f>
        <v>84202.312653884976</v>
      </c>
    </row>
    <row r="467" spans="1:9" x14ac:dyDescent="0.35">
      <c r="A467" s="41"/>
      <c r="B467" s="81" t="s">
        <v>77</v>
      </c>
      <c r="G467" s="128"/>
      <c r="H467" s="104"/>
      <c r="I467" s="40"/>
    </row>
    <row r="468" spans="1:9" x14ac:dyDescent="0.35">
      <c r="A468" s="41"/>
      <c r="B468" s="81" t="s">
        <v>45</v>
      </c>
      <c r="G468" s="128"/>
      <c r="H468" s="104"/>
      <c r="I468" s="40"/>
    </row>
    <row r="469" spans="1:9" x14ac:dyDescent="0.35">
      <c r="A469" s="41"/>
      <c r="B469" s="81" t="s">
        <v>46</v>
      </c>
      <c r="G469" s="128"/>
      <c r="H469" s="104">
        <v>0.53900000000000003</v>
      </c>
      <c r="I469" s="40">
        <f>H454/H455*H469</f>
        <v>70255.489969727554</v>
      </c>
    </row>
    <row r="470" spans="1:9" x14ac:dyDescent="0.35">
      <c r="A470" s="41"/>
      <c r="B470" s="81" t="s">
        <v>33</v>
      </c>
      <c r="G470" s="128"/>
      <c r="H470" s="104"/>
      <c r="I470" s="40"/>
    </row>
    <row r="471" spans="1:9" x14ac:dyDescent="0.35">
      <c r="A471" s="41"/>
      <c r="B471" s="81" t="s">
        <v>34</v>
      </c>
      <c r="G471" s="128">
        <v>12623.04</v>
      </c>
      <c r="H471" s="104">
        <v>0.107</v>
      </c>
      <c r="I471" s="40">
        <f>H454/H455*H471</f>
        <v>13946.822684157418</v>
      </c>
    </row>
    <row r="472" spans="1:9" x14ac:dyDescent="0.35">
      <c r="A472" s="47">
        <v>1.2</v>
      </c>
      <c r="B472" s="105" t="s">
        <v>35</v>
      </c>
      <c r="C472" s="90"/>
      <c r="D472" s="90"/>
      <c r="E472" s="90"/>
      <c r="F472" s="90"/>
      <c r="G472" s="92">
        <v>109189.32</v>
      </c>
      <c r="H472" s="109">
        <v>0.94899999999999995</v>
      </c>
      <c r="I472" s="38">
        <f>H454/H455*H472</f>
        <v>123696.58623612513</v>
      </c>
    </row>
    <row r="473" spans="1:9" x14ac:dyDescent="0.35">
      <c r="A473" s="47">
        <v>1.3</v>
      </c>
      <c r="B473" s="105" t="s">
        <v>78</v>
      </c>
      <c r="C473" s="90"/>
      <c r="D473" s="90"/>
      <c r="E473" s="90"/>
      <c r="F473" s="90"/>
      <c r="G473" s="37">
        <v>789</v>
      </c>
      <c r="H473" s="109">
        <v>0.01</v>
      </c>
      <c r="I473" s="38">
        <f>H454/H455*H473</f>
        <v>1303.4413723511605</v>
      </c>
    </row>
    <row r="474" spans="1:9" x14ac:dyDescent="0.35">
      <c r="A474" s="47">
        <v>1.4</v>
      </c>
      <c r="B474" s="110" t="s">
        <v>37</v>
      </c>
      <c r="C474" s="90"/>
      <c r="D474" s="90"/>
      <c r="E474" s="90"/>
      <c r="F474" s="90"/>
      <c r="G474" s="37">
        <v>226899.12</v>
      </c>
      <c r="H474" s="157"/>
      <c r="I474" s="38"/>
    </row>
    <row r="475" spans="1:9" x14ac:dyDescent="0.35">
      <c r="A475" s="41"/>
      <c r="B475" s="95" t="s">
        <v>38</v>
      </c>
      <c r="G475" s="39"/>
      <c r="H475" s="152"/>
      <c r="I475" s="40"/>
    </row>
    <row r="476" spans="1:9" x14ac:dyDescent="0.35">
      <c r="A476" s="41"/>
      <c r="B476" s="95" t="s">
        <v>39</v>
      </c>
      <c r="G476" s="39"/>
      <c r="H476" s="152"/>
      <c r="I476" s="40"/>
    </row>
    <row r="477" spans="1:9" x14ac:dyDescent="0.35">
      <c r="A477" s="35"/>
      <c r="B477" s="95" t="s">
        <v>40</v>
      </c>
      <c r="G477" s="59"/>
      <c r="H477" s="104">
        <v>1.177</v>
      </c>
      <c r="I477" s="40">
        <f>H454/H455*H477</f>
        <v>153415.04952573159</v>
      </c>
    </row>
    <row r="478" spans="1:9" x14ac:dyDescent="0.35">
      <c r="A478" s="41"/>
      <c r="B478" s="95" t="s">
        <v>41</v>
      </c>
      <c r="G478" s="59"/>
      <c r="H478" s="152"/>
      <c r="I478" s="40"/>
    </row>
    <row r="479" spans="1:9" x14ac:dyDescent="0.35">
      <c r="A479" s="41"/>
      <c r="B479" s="95" t="s">
        <v>42</v>
      </c>
      <c r="G479" s="59"/>
      <c r="H479" s="152"/>
      <c r="I479" s="40"/>
    </row>
    <row r="480" spans="1:9" x14ac:dyDescent="0.35">
      <c r="A480" s="52"/>
      <c r="B480" s="111" t="s">
        <v>43</v>
      </c>
      <c r="C480" s="32"/>
      <c r="D480" s="32"/>
      <c r="E480" s="32"/>
      <c r="F480" s="32"/>
      <c r="G480" s="59"/>
      <c r="H480" s="113"/>
      <c r="I480" s="56"/>
    </row>
    <row r="481" spans="1:9" x14ac:dyDescent="0.35">
      <c r="A481" s="47">
        <v>1.5</v>
      </c>
      <c r="B481" s="105" t="s">
        <v>44</v>
      </c>
      <c r="C481" s="90"/>
      <c r="D481" s="90"/>
      <c r="E481" s="90"/>
      <c r="F481" s="90"/>
      <c r="G481" s="127">
        <v>55857</v>
      </c>
      <c r="H481" s="109"/>
      <c r="I481" s="38"/>
    </row>
    <row r="482" spans="1:9" x14ac:dyDescent="0.35">
      <c r="A482" s="41"/>
      <c r="B482" s="81" t="s">
        <v>45</v>
      </c>
      <c r="G482" s="128"/>
      <c r="H482" s="104"/>
      <c r="I482" s="40"/>
    </row>
    <row r="483" spans="1:9" x14ac:dyDescent="0.35">
      <c r="A483" s="41"/>
      <c r="B483" s="81" t="s">
        <v>46</v>
      </c>
      <c r="G483" s="128"/>
      <c r="H483" s="104">
        <v>0.53100000000000003</v>
      </c>
      <c r="I483" s="40">
        <f>H454/H455*H483</f>
        <v>69212.736871846631</v>
      </c>
    </row>
    <row r="484" spans="1:9" x14ac:dyDescent="0.35">
      <c r="A484" s="41"/>
      <c r="B484" s="81" t="s">
        <v>47</v>
      </c>
      <c r="G484" s="128"/>
      <c r="H484" s="104"/>
      <c r="I484" s="40"/>
    </row>
    <row r="485" spans="1:9" x14ac:dyDescent="0.35">
      <c r="A485" s="52"/>
      <c r="B485" s="31" t="s">
        <v>48</v>
      </c>
      <c r="C485" s="32"/>
      <c r="D485" s="32"/>
      <c r="E485" s="32"/>
      <c r="F485" s="32"/>
      <c r="G485" s="128"/>
      <c r="H485" s="119"/>
      <c r="I485" s="56"/>
    </row>
    <row r="486" spans="1:9" x14ac:dyDescent="0.35">
      <c r="A486" s="47">
        <v>1.6</v>
      </c>
      <c r="B486" s="110" t="s">
        <v>49</v>
      </c>
      <c r="C486" s="90"/>
      <c r="D486" s="90"/>
      <c r="E486" s="90"/>
      <c r="F486" s="91"/>
      <c r="G486" s="39">
        <v>133646.39999999999</v>
      </c>
      <c r="H486" s="158"/>
      <c r="I486" s="38"/>
    </row>
    <row r="487" spans="1:9" x14ac:dyDescent="0.35">
      <c r="A487" s="41"/>
      <c r="B487" s="95" t="s">
        <v>50</v>
      </c>
      <c r="F487" s="94"/>
      <c r="G487" s="59"/>
      <c r="H487" s="104"/>
      <c r="I487" s="40"/>
    </row>
    <row r="488" spans="1:9" x14ac:dyDescent="0.35">
      <c r="A488" s="41"/>
      <c r="B488" s="95" t="s">
        <v>51</v>
      </c>
      <c r="F488" s="94"/>
      <c r="G488" s="59"/>
      <c r="H488" s="104">
        <v>1.081</v>
      </c>
      <c r="I488" s="40">
        <f>H454/H455*H488</f>
        <v>140902.01235116046</v>
      </c>
    </row>
    <row r="489" spans="1:9" x14ac:dyDescent="0.35">
      <c r="A489" s="41"/>
      <c r="B489" s="95" t="s">
        <v>52</v>
      </c>
      <c r="F489" s="94"/>
      <c r="G489" s="59"/>
      <c r="H489" s="152"/>
      <c r="I489" s="40"/>
    </row>
    <row r="490" spans="1:9" ht="15" thickBot="1" x14ac:dyDescent="0.4">
      <c r="A490" s="61">
        <v>1.7</v>
      </c>
      <c r="B490" s="110" t="s">
        <v>53</v>
      </c>
      <c r="C490" s="90"/>
      <c r="D490" s="90"/>
      <c r="E490" s="90"/>
      <c r="F490" s="91"/>
      <c r="G490" s="92">
        <v>107942.76</v>
      </c>
      <c r="H490" s="109">
        <v>0.751</v>
      </c>
      <c r="I490" s="38">
        <f>H454/H455*H490</f>
        <v>97888.447063572152</v>
      </c>
    </row>
    <row r="491" spans="1:9" ht="15" thickBot="1" x14ac:dyDescent="0.4">
      <c r="A491" s="129">
        <v>1.8</v>
      </c>
      <c r="B491" s="110" t="s">
        <v>79</v>
      </c>
      <c r="C491" s="90"/>
      <c r="D491" s="90"/>
      <c r="E491" s="90"/>
      <c r="F491" s="91"/>
      <c r="G491" s="37">
        <v>473.4</v>
      </c>
      <c r="H491" s="109">
        <v>1.7999999999999999E-2</v>
      </c>
      <c r="I491" s="38">
        <f>H454/H455*H491</f>
        <v>2346.1944702320889</v>
      </c>
    </row>
    <row r="492" spans="1:9" x14ac:dyDescent="0.35">
      <c r="A492" s="159">
        <v>1.9</v>
      </c>
      <c r="B492" s="160" t="s">
        <v>56</v>
      </c>
      <c r="C492" s="161"/>
      <c r="D492" s="161"/>
      <c r="E492" s="161"/>
      <c r="F492" s="162"/>
      <c r="G492" s="163">
        <v>78578.399999999994</v>
      </c>
      <c r="H492" s="164"/>
      <c r="I492" s="165"/>
    </row>
    <row r="493" spans="1:9" x14ac:dyDescent="0.35">
      <c r="A493" s="166"/>
      <c r="B493" s="95" t="s">
        <v>57</v>
      </c>
      <c r="F493" s="94"/>
      <c r="G493" s="39"/>
      <c r="H493" s="104">
        <v>0.78300000000000003</v>
      </c>
      <c r="I493" s="40">
        <v>106059.46</v>
      </c>
    </row>
    <row r="494" spans="1:9" x14ac:dyDescent="0.35">
      <c r="A494" s="166"/>
      <c r="B494" s="95" t="s">
        <v>58</v>
      </c>
      <c r="F494" s="94"/>
      <c r="G494" s="59">
        <f>G455/10*9/H455*0.498</f>
        <v>49483.72904439961</v>
      </c>
      <c r="H494" s="104"/>
      <c r="I494" s="40"/>
    </row>
    <row r="495" spans="1:9" x14ac:dyDescent="0.35">
      <c r="A495" s="166"/>
      <c r="B495" s="95" t="s">
        <v>59</v>
      </c>
      <c r="F495" s="94"/>
      <c r="G495" s="59"/>
      <c r="H495" s="152"/>
      <c r="I495" s="40"/>
    </row>
    <row r="496" spans="1:9" x14ac:dyDescent="0.35">
      <c r="A496" s="167" t="s">
        <v>60</v>
      </c>
      <c r="B496" s="110" t="s">
        <v>85</v>
      </c>
      <c r="C496" s="90"/>
      <c r="D496" s="105" t="s">
        <v>86</v>
      </c>
      <c r="E496" s="90"/>
      <c r="F496" s="91"/>
      <c r="G496" s="168">
        <v>789728.94</v>
      </c>
      <c r="H496" s="109">
        <v>5.9459999999999997</v>
      </c>
      <c r="I496" s="38">
        <v>779026.24</v>
      </c>
    </row>
    <row r="497" spans="1:9" x14ac:dyDescent="0.35">
      <c r="A497" s="69" t="s">
        <v>62</v>
      </c>
      <c r="B497" s="107" t="s">
        <v>85</v>
      </c>
      <c r="C497" s="120"/>
      <c r="D497" s="108" t="s">
        <v>95</v>
      </c>
      <c r="E497" s="120"/>
      <c r="F497" s="121"/>
      <c r="G497" s="169">
        <v>831227.18</v>
      </c>
      <c r="H497" s="170">
        <v>6.2759999999999998</v>
      </c>
      <c r="I497" s="68">
        <v>820027.62</v>
      </c>
    </row>
    <row r="498" spans="1:9" x14ac:dyDescent="0.35">
      <c r="A498" s="76"/>
      <c r="B498" s="81"/>
      <c r="G498" s="149"/>
      <c r="H498" s="155"/>
      <c r="I498" s="82"/>
    </row>
    <row r="499" spans="1:9" x14ac:dyDescent="0.35">
      <c r="A499" s="76"/>
      <c r="B499" s="18"/>
      <c r="C499" s="18"/>
      <c r="D499" s="18"/>
      <c r="E499" s="18"/>
      <c r="F499" s="18"/>
      <c r="G499" s="77"/>
      <c r="H499" s="78"/>
      <c r="I499" s="79"/>
    </row>
  </sheetData>
  <mergeCells count="56">
    <mergeCell ref="A3:G3"/>
    <mergeCell ref="A4:F4"/>
    <mergeCell ref="A452:G452"/>
    <mergeCell ref="A453:F453"/>
    <mergeCell ref="B454:E454"/>
    <mergeCell ref="B455:E455"/>
    <mergeCell ref="A1:G1"/>
    <mergeCell ref="A2:G2"/>
    <mergeCell ref="A402:G402"/>
    <mergeCell ref="A403:F403"/>
    <mergeCell ref="B404:E404"/>
    <mergeCell ref="B405:E405"/>
    <mergeCell ref="A450:G450"/>
    <mergeCell ref="A451:G451"/>
    <mergeCell ref="A351:G351"/>
    <mergeCell ref="A352:F352"/>
    <mergeCell ref="B353:E353"/>
    <mergeCell ref="B354:E354"/>
    <mergeCell ref="A400:G400"/>
    <mergeCell ref="A401:G401"/>
    <mergeCell ref="A301:G301"/>
    <mergeCell ref="A302:F302"/>
    <mergeCell ref="B303:E303"/>
    <mergeCell ref="B304:E304"/>
    <mergeCell ref="A349:G349"/>
    <mergeCell ref="A350:G350"/>
    <mergeCell ref="A251:G251"/>
    <mergeCell ref="A252:F252"/>
    <mergeCell ref="B253:E253"/>
    <mergeCell ref="B254:E254"/>
    <mergeCell ref="A299:G299"/>
    <mergeCell ref="A300:G300"/>
    <mergeCell ref="A203:G203"/>
    <mergeCell ref="A204:F204"/>
    <mergeCell ref="B205:E205"/>
    <mergeCell ref="B206:E206"/>
    <mergeCell ref="A249:G249"/>
    <mergeCell ref="A250:G250"/>
    <mergeCell ref="A153:G153"/>
    <mergeCell ref="A154:F154"/>
    <mergeCell ref="B155:E155"/>
    <mergeCell ref="B156:E156"/>
    <mergeCell ref="A201:G201"/>
    <mergeCell ref="A202:G202"/>
    <mergeCell ref="A102:G102"/>
    <mergeCell ref="A103:F103"/>
    <mergeCell ref="B104:E104"/>
    <mergeCell ref="B105:E105"/>
    <mergeCell ref="A151:G151"/>
    <mergeCell ref="A152:G152"/>
    <mergeCell ref="A50:G50"/>
    <mergeCell ref="A51:G51"/>
    <mergeCell ref="A52:G52"/>
    <mergeCell ref="A53:F53"/>
    <mergeCell ref="A100:G100"/>
    <mergeCell ref="A101:G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Demianenko</dc:creator>
  <cp:lastModifiedBy>Dmytro Demianenko</cp:lastModifiedBy>
  <dcterms:created xsi:type="dcterms:W3CDTF">2015-06-05T18:19:34Z</dcterms:created>
  <dcterms:modified xsi:type="dcterms:W3CDTF">2024-08-27T15:23:48Z</dcterms:modified>
</cp:coreProperties>
</file>